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8" windowWidth="14808" windowHeight="7596" tabRatio="890"/>
  </bookViews>
  <sheets>
    <sheet name="Front page" sheetId="1" r:id="rId1"/>
    <sheet name="1. Decision context" sheetId="7" r:id="rId2"/>
    <sheet name="2. Option selection" sheetId="2" r:id="rId3"/>
    <sheet name="3. Criteria selection" sheetId="3" r:id="rId4"/>
    <sheet name="4. Option evaluation" sheetId="4" r:id="rId5"/>
    <sheet name="5. Weighting of criteria" sheetId="5" r:id="rId6"/>
    <sheet name="6. Calculation of scores" sheetId="6" r:id="rId7"/>
    <sheet name="7. Summary of results" sheetId="9" r:id="rId8"/>
    <sheet name="Sheet1" sheetId="10" state="hidden" r:id="rId9"/>
  </sheets>
  <definedNames>
    <definedName name="PreferenceMatrix">'4. Option evaluation'!$D$30:OFFSET('4. Option evaluation'!$C$29,'4. Option evaluation'!$D$24,'4. Option evaluation'!$D$25)</definedName>
  </definedNames>
  <calcPr calcId="152511"/>
</workbook>
</file>

<file path=xl/calcChain.xml><?xml version="1.0" encoding="utf-8"?>
<calcChain xmlns="http://schemas.openxmlformats.org/spreadsheetml/2006/main">
  <c r="M58" i="9" l="1"/>
  <c r="M60" i="9"/>
  <c r="C64" i="4" a="1"/>
  <c r="C64" i="4" s="1"/>
  <c r="C61" i="6" s="1"/>
  <c r="C60" i="9" s="1"/>
  <c r="L60" i="9" s="1"/>
  <c r="C59" i="4" a="1"/>
  <c r="C59" i="4" s="1"/>
  <c r="C60" i="4" a="1"/>
  <c r="C60" i="4" s="1"/>
  <c r="C57" i="6" s="1"/>
  <c r="C61" i="4" a="1"/>
  <c r="C61" i="4" s="1"/>
  <c r="C58" i="6" s="1"/>
  <c r="C57" i="9" s="1"/>
  <c r="L57" i="9" s="1"/>
  <c r="C62" i="4" a="1"/>
  <c r="C62" i="4" s="1"/>
  <c r="C59" i="6" s="1"/>
  <c r="C63" i="4" a="1"/>
  <c r="C63" i="4" s="1"/>
  <c r="C60" i="6" s="1"/>
  <c r="D27" i="4" a="1"/>
  <c r="D27" i="4" s="1"/>
  <c r="P60" i="6" l="1"/>
  <c r="D59" i="9" s="1"/>
  <c r="C58" i="9"/>
  <c r="L58" i="9" s="1"/>
  <c r="P58" i="6"/>
  <c r="D57" i="9" s="1"/>
  <c r="C59" i="9"/>
  <c r="L59" i="9" s="1"/>
  <c r="P61" i="6"/>
  <c r="D60" i="9" s="1"/>
  <c r="P59" i="6"/>
  <c r="D58" i="9" s="1"/>
  <c r="P57" i="6"/>
  <c r="O27" i="4"/>
  <c r="K27" i="4"/>
  <c r="G27" i="4"/>
  <c r="N27" i="4"/>
  <c r="J27" i="4"/>
  <c r="F27" i="4"/>
  <c r="M27" i="4"/>
  <c r="I27" i="4"/>
  <c r="E27" i="4"/>
  <c r="L27" i="4"/>
  <c r="H27" i="4"/>
  <c r="M26" i="9" l="1"/>
  <c r="M31" i="9"/>
  <c r="M59" i="9"/>
  <c r="M57" i="9"/>
  <c r="C52" i="3" a="1"/>
  <c r="C52" i="3" s="1"/>
  <c r="C53" i="3" a="1"/>
  <c r="C53" i="3" s="1"/>
  <c r="C54" i="3" a="1"/>
  <c r="C54" i="3" s="1"/>
  <c r="C55" i="3" a="1"/>
  <c r="C55" i="3" s="1"/>
  <c r="C56" i="3" a="1"/>
  <c r="C56" i="3" s="1"/>
  <c r="C57" i="3" a="1"/>
  <c r="C57" i="3" s="1"/>
  <c r="C58" i="3" a="1"/>
  <c r="C58" i="3" s="1"/>
  <c r="C59" i="3" a="1"/>
  <c r="C59" i="3" s="1"/>
  <c r="C30" i="4" a="1"/>
  <c r="C30" i="4" s="1"/>
  <c r="C32" i="4" a="1"/>
  <c r="C32" i="4" s="1"/>
  <c r="C33" i="4" a="1"/>
  <c r="C33" i="4" s="1"/>
  <c r="C34" i="4" a="1"/>
  <c r="C34" i="4" s="1"/>
  <c r="C35" i="4" a="1"/>
  <c r="C35" i="4" s="1"/>
  <c r="C36" i="4" a="1"/>
  <c r="C36" i="4" s="1"/>
  <c r="C37" i="4" a="1"/>
  <c r="C37" i="4" s="1"/>
  <c r="C38" i="4" a="1"/>
  <c r="C38" i="4" s="1"/>
  <c r="C39" i="4" a="1"/>
  <c r="C39" i="4" s="1"/>
  <c r="C40" i="4" a="1"/>
  <c r="C40" i="4" s="1"/>
  <c r="C41" i="4" a="1"/>
  <c r="C41" i="4" s="1"/>
  <c r="C42" i="4" a="1"/>
  <c r="C42" i="4" s="1"/>
  <c r="C43" i="4" a="1"/>
  <c r="C43" i="4" s="1"/>
  <c r="C44" i="4" a="1"/>
  <c r="C44" i="4" s="1"/>
  <c r="C45" i="4" a="1"/>
  <c r="C45" i="4" s="1"/>
  <c r="C46" i="4" a="1"/>
  <c r="C46" i="4" s="1"/>
  <c r="C47" i="4" a="1"/>
  <c r="C47" i="4" s="1"/>
  <c r="C48" i="4" a="1"/>
  <c r="C48" i="4" s="1"/>
  <c r="C49" i="4" a="1"/>
  <c r="C49" i="4" s="1"/>
  <c r="C50" i="4" a="1"/>
  <c r="C50" i="4" s="1"/>
  <c r="C51" i="4" a="1"/>
  <c r="C51" i="4" s="1"/>
  <c r="C52" i="4" a="1"/>
  <c r="C52" i="4" s="1"/>
  <c r="C53" i="4" a="1"/>
  <c r="C53" i="4" s="1"/>
  <c r="C54" i="4" a="1"/>
  <c r="C54" i="4" s="1"/>
  <c r="C55" i="4" a="1"/>
  <c r="C55" i="4" s="1"/>
  <c r="C56" i="4" a="1"/>
  <c r="C56" i="4" s="1"/>
  <c r="C57" i="4" a="1"/>
  <c r="C57" i="4" s="1"/>
  <c r="C58" i="4" a="1"/>
  <c r="C58" i="4" s="1"/>
  <c r="C31" i="4" a="1"/>
  <c r="C31" i="4" s="1"/>
  <c r="M35" i="9" l="1"/>
  <c r="M39" i="9"/>
  <c r="M43" i="9"/>
  <c r="M47" i="9"/>
  <c r="M51" i="9"/>
  <c r="M55" i="9"/>
  <c r="M30" i="9"/>
  <c r="M32" i="9"/>
  <c r="M36" i="9"/>
  <c r="M40" i="9"/>
  <c r="M44" i="9"/>
  <c r="M48" i="9"/>
  <c r="M52" i="9"/>
  <c r="M56" i="9"/>
  <c r="M27" i="9"/>
  <c r="M33" i="9"/>
  <c r="M37" i="9"/>
  <c r="M41" i="9"/>
  <c r="M45" i="9"/>
  <c r="M49" i="9"/>
  <c r="M53" i="9"/>
  <c r="M28" i="9"/>
  <c r="M34" i="9"/>
  <c r="M38" i="9"/>
  <c r="M42" i="9"/>
  <c r="M46" i="9"/>
  <c r="M50" i="9"/>
  <c r="M54" i="9"/>
  <c r="M29" i="9"/>
  <c r="D20" i="10" l="1"/>
  <c r="H24" i="10"/>
  <c r="H33" i="10" s="1"/>
  <c r="H42" i="10" s="1"/>
  <c r="H22" i="10"/>
  <c r="H31" i="10" s="1"/>
  <c r="H40" i="10" s="1"/>
  <c r="H19" i="10"/>
  <c r="H28" i="10" s="1"/>
  <c r="H37" i="10" s="1"/>
  <c r="H18" i="10"/>
  <c r="O21" i="10"/>
  <c r="P21" i="10" s="1"/>
  <c r="O22" i="10"/>
  <c r="P22" i="10" s="1"/>
  <c r="O23" i="10"/>
  <c r="P23" i="10" s="1"/>
  <c r="O24" i="10"/>
  <c r="P24" i="10" s="1"/>
  <c r="O18" i="10"/>
  <c r="P18" i="10" s="1"/>
  <c r="O19" i="10"/>
  <c r="P19" i="10" s="1"/>
  <c r="O20" i="10"/>
  <c r="P20" i="10" s="1"/>
  <c r="F28" i="10"/>
  <c r="F37" i="10" s="1"/>
  <c r="G28" i="10"/>
  <c r="G37" i="10" s="1"/>
  <c r="E29" i="10"/>
  <c r="E38" i="10" s="1"/>
  <c r="F29" i="10"/>
  <c r="F38" i="10" s="1"/>
  <c r="G29" i="10"/>
  <c r="G38" i="10" s="1"/>
  <c r="H29" i="10"/>
  <c r="H38" i="10" s="1"/>
  <c r="K29" i="10"/>
  <c r="K38" i="10" s="1"/>
  <c r="F30" i="10"/>
  <c r="F39" i="10" s="1"/>
  <c r="G30" i="10"/>
  <c r="G39" i="10" s="1"/>
  <c r="H30" i="10"/>
  <c r="H39" i="10" s="1"/>
  <c r="F31" i="10"/>
  <c r="F40" i="10" s="1"/>
  <c r="G31" i="10"/>
  <c r="G40" i="10" s="1"/>
  <c r="K31" i="10"/>
  <c r="K40" i="10" s="1"/>
  <c r="F32" i="10"/>
  <c r="F41" i="10" s="1"/>
  <c r="G32" i="10"/>
  <c r="G41" i="10" s="1"/>
  <c r="H32" i="10"/>
  <c r="H41" i="10" s="1"/>
  <c r="F33" i="10"/>
  <c r="F42" i="10" s="1"/>
  <c r="G33" i="10"/>
  <c r="G42" i="10" s="1"/>
  <c r="K33" i="10"/>
  <c r="K42" i="10" s="1"/>
  <c r="F27" i="10"/>
  <c r="F36" i="10" s="1"/>
  <c r="G27" i="10"/>
  <c r="G36" i="10" s="1"/>
  <c r="H27" i="10"/>
  <c r="H36" i="10" s="1"/>
  <c r="N11" i="10"/>
  <c r="N10" i="10"/>
  <c r="N9" i="10"/>
  <c r="N8" i="10"/>
  <c r="N7" i="10"/>
  <c r="N6" i="10"/>
  <c r="N4" i="10"/>
  <c r="N5" i="10"/>
  <c r="D18" i="10"/>
  <c r="D27" i="10" s="1"/>
  <c r="D36" i="10" s="1"/>
  <c r="E18" i="10"/>
  <c r="E27" i="10" s="1"/>
  <c r="E36" i="10" s="1"/>
  <c r="I18" i="10"/>
  <c r="I27" i="10" s="1"/>
  <c r="I36" i="10" s="1"/>
  <c r="J27" i="10"/>
  <c r="J36" i="10" s="1"/>
  <c r="K18" i="10"/>
  <c r="K27" i="10" s="1"/>
  <c r="K36" i="10" s="1"/>
  <c r="D29" i="10"/>
  <c r="D38" i="10" s="1"/>
  <c r="I20" i="10"/>
  <c r="I29" i="10" s="1"/>
  <c r="I38" i="10" s="1"/>
  <c r="J29" i="10"/>
  <c r="J38" i="10" s="1"/>
  <c r="D21" i="10"/>
  <c r="D30" i="10" s="1"/>
  <c r="D39" i="10" s="1"/>
  <c r="E21" i="10"/>
  <c r="E30" i="10" s="1"/>
  <c r="E39" i="10" s="1"/>
  <c r="I30" i="10"/>
  <c r="I39" i="10" s="1"/>
  <c r="J30" i="10"/>
  <c r="J39" i="10" s="1"/>
  <c r="K21" i="10"/>
  <c r="K30" i="10" s="1"/>
  <c r="K39" i="10" s="1"/>
  <c r="D22" i="10"/>
  <c r="D31" i="10" s="1"/>
  <c r="D40" i="10" s="1"/>
  <c r="E31" i="10"/>
  <c r="E40" i="10" s="1"/>
  <c r="I31" i="10"/>
  <c r="I40" i="10" s="1"/>
  <c r="J31" i="10"/>
  <c r="J40" i="10" s="1"/>
  <c r="D23" i="10"/>
  <c r="D32" i="10" s="1"/>
  <c r="D41" i="10" s="1"/>
  <c r="E23" i="10"/>
  <c r="E32" i="10" s="1"/>
  <c r="E41" i="10" s="1"/>
  <c r="I32" i="10"/>
  <c r="I41" i="10" s="1"/>
  <c r="J32" i="10"/>
  <c r="J41" i="10" s="1"/>
  <c r="K23" i="10"/>
  <c r="K32" i="10" s="1"/>
  <c r="K41" i="10" s="1"/>
  <c r="D24" i="10"/>
  <c r="D33" i="10" s="1"/>
  <c r="D42" i="10" s="1"/>
  <c r="E33" i="10"/>
  <c r="E42" i="10" s="1"/>
  <c r="I33" i="10"/>
  <c r="I42" i="10" s="1"/>
  <c r="J33" i="10"/>
  <c r="J42" i="10" s="1"/>
  <c r="D19" i="10"/>
  <c r="D28" i="10" s="1"/>
  <c r="D37" i="10" s="1"/>
  <c r="L29" i="10"/>
  <c r="L38" i="10" s="1"/>
  <c r="L30" i="10"/>
  <c r="L39" i="10" s="1"/>
  <c r="L31" i="10"/>
  <c r="L40" i="10" s="1"/>
  <c r="L23" i="10"/>
  <c r="L32" i="10" s="1"/>
  <c r="L41" i="10" s="1"/>
  <c r="L33" i="10"/>
  <c r="L42" i="10" s="1"/>
  <c r="L18" i="10"/>
  <c r="L27" i="10" s="1"/>
  <c r="L36" i="10" s="1"/>
  <c r="E28" i="10"/>
  <c r="E37" i="10" s="1"/>
  <c r="I28" i="10"/>
  <c r="I37" i="10" s="1"/>
  <c r="J28" i="10"/>
  <c r="J37" i="10" s="1"/>
  <c r="K28" i="10"/>
  <c r="K37" i="10" s="1"/>
  <c r="L19" i="10"/>
  <c r="L28" i="10" s="1"/>
  <c r="L37" i="10" s="1"/>
  <c r="D34" i="5" l="1"/>
  <c r="D35" i="5" s="1"/>
  <c r="C23" i="5"/>
  <c r="C24" i="5"/>
  <c r="C25" i="5"/>
  <c r="C26" i="5"/>
  <c r="E26" i="5" s="1"/>
  <c r="C27" i="5"/>
  <c r="C28" i="5"/>
  <c r="C29" i="5"/>
  <c r="C60" i="3" a="1"/>
  <c r="C60" i="3" s="1"/>
  <c r="C61" i="3" a="1"/>
  <c r="C61" i="3" s="1"/>
  <c r="C31" i="5" s="1"/>
  <c r="E31" i="5" s="1"/>
  <c r="C62" i="3" a="1"/>
  <c r="C62" i="3" s="1"/>
  <c r="C32" i="5" s="1"/>
  <c r="E32" i="5" s="1"/>
  <c r="C63" i="3" a="1"/>
  <c r="C63" i="3" s="1"/>
  <c r="C33" i="5" s="1"/>
  <c r="E33" i="5" s="1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37" i="6"/>
  <c r="C28" i="6"/>
  <c r="C29" i="6"/>
  <c r="C30" i="6"/>
  <c r="C31" i="6"/>
  <c r="C32" i="6"/>
  <c r="C33" i="6"/>
  <c r="C34" i="6"/>
  <c r="C35" i="6"/>
  <c r="C30" i="5" l="1"/>
  <c r="E30" i="5" s="1"/>
  <c r="D28" i="4" a="1"/>
  <c r="E28" i="5"/>
  <c r="E24" i="5"/>
  <c r="E29" i="5"/>
  <c r="E27" i="5"/>
  <c r="E25" i="5"/>
  <c r="E23" i="5"/>
  <c r="D25" i="4"/>
  <c r="C27" i="6"/>
  <c r="C26" i="9" s="1"/>
  <c r="L26" i="9" s="1"/>
  <c r="D24" i="4"/>
  <c r="C33" i="9"/>
  <c r="L33" i="9" s="1"/>
  <c r="C31" i="9"/>
  <c r="L31" i="9" s="1"/>
  <c r="C29" i="9"/>
  <c r="L29" i="9" s="1"/>
  <c r="C27" i="9"/>
  <c r="L27" i="9" s="1"/>
  <c r="C36" i="9"/>
  <c r="L36" i="9" s="1"/>
  <c r="C55" i="9"/>
  <c r="L55" i="9" s="1"/>
  <c r="C53" i="9"/>
  <c r="L53" i="9" s="1"/>
  <c r="C51" i="9"/>
  <c r="L51" i="9" s="1"/>
  <c r="C49" i="9"/>
  <c r="L49" i="9" s="1"/>
  <c r="C47" i="9"/>
  <c r="L47" i="9" s="1"/>
  <c r="C45" i="9"/>
  <c r="L45" i="9" s="1"/>
  <c r="C43" i="9"/>
  <c r="L43" i="9" s="1"/>
  <c r="C41" i="9"/>
  <c r="L41" i="9" s="1"/>
  <c r="C39" i="9"/>
  <c r="L39" i="9" s="1"/>
  <c r="C37" i="9"/>
  <c r="L37" i="9" s="1"/>
  <c r="C34" i="9"/>
  <c r="L34" i="9" s="1"/>
  <c r="C32" i="9"/>
  <c r="L32" i="9" s="1"/>
  <c r="C30" i="9"/>
  <c r="L30" i="9" s="1"/>
  <c r="C28" i="9"/>
  <c r="L28" i="9" s="1"/>
  <c r="C36" i="6"/>
  <c r="C56" i="9"/>
  <c r="L56" i="9" s="1"/>
  <c r="C54" i="9"/>
  <c r="L54" i="9" s="1"/>
  <c r="C52" i="9"/>
  <c r="L52" i="9" s="1"/>
  <c r="C50" i="9"/>
  <c r="L50" i="9" s="1"/>
  <c r="C48" i="9"/>
  <c r="L48" i="9" s="1"/>
  <c r="C46" i="9"/>
  <c r="L46" i="9" s="1"/>
  <c r="C44" i="9"/>
  <c r="L44" i="9" s="1"/>
  <c r="C42" i="9"/>
  <c r="L42" i="9" s="1"/>
  <c r="C40" i="9"/>
  <c r="L40" i="9" s="1"/>
  <c r="C38" i="9"/>
  <c r="L38" i="9" s="1"/>
  <c r="C22" i="5"/>
  <c r="E22" i="5" s="1"/>
  <c r="C41" i="5"/>
  <c r="C42" i="5"/>
  <c r="G28" i="4" l="1"/>
  <c r="M28" i="4"/>
  <c r="H28" i="4"/>
  <c r="N28" i="4"/>
  <c r="I28" i="4"/>
  <c r="D28" i="4"/>
  <c r="J28" i="4"/>
  <c r="E28" i="4"/>
  <c r="O28" i="4"/>
  <c r="F28" i="4"/>
  <c r="L28" i="4"/>
  <c r="K28" i="4"/>
  <c r="C35" i="9"/>
  <c r="L35" i="9" s="1"/>
  <c r="J29" i="4" l="1"/>
  <c r="J24" i="6"/>
  <c r="G29" i="4"/>
  <c r="G24" i="6"/>
  <c r="E29" i="4"/>
  <c r="E24" i="6"/>
  <c r="H29" i="4"/>
  <c r="H24" i="6"/>
  <c r="F29" i="4"/>
  <c r="F24" i="6"/>
  <c r="N29" i="4"/>
  <c r="N24" i="6"/>
  <c r="O29" i="4"/>
  <c r="O24" i="6"/>
  <c r="M29" i="4"/>
  <c r="M24" i="6"/>
  <c r="D29" i="4"/>
  <c r="D24" i="6"/>
  <c r="L29" i="4"/>
  <c r="L24" i="6"/>
  <c r="K29" i="4"/>
  <c r="K24" i="6"/>
  <c r="I29" i="4"/>
  <c r="I24" i="6"/>
  <c r="I26" i="6" l="1"/>
  <c r="I59" i="6"/>
  <c r="I57" i="6"/>
  <c r="I61" i="6"/>
  <c r="I60" i="6"/>
  <c r="I58" i="6"/>
  <c r="L26" i="6"/>
  <c r="L58" i="6"/>
  <c r="L60" i="6"/>
  <c r="L61" i="6"/>
  <c r="L57" i="6"/>
  <c r="L59" i="6"/>
  <c r="M26" i="6"/>
  <c r="M58" i="6"/>
  <c r="M61" i="6"/>
  <c r="M57" i="6"/>
  <c r="M59" i="6"/>
  <c r="M60" i="6"/>
  <c r="N26" i="6"/>
  <c r="N59" i="6"/>
  <c r="N57" i="6"/>
  <c r="N61" i="6"/>
  <c r="N58" i="6"/>
  <c r="N60" i="6"/>
  <c r="H26" i="6"/>
  <c r="H59" i="6"/>
  <c r="H60" i="6"/>
  <c r="H58" i="6"/>
  <c r="H61" i="6"/>
  <c r="H57" i="6"/>
  <c r="K26" i="6"/>
  <c r="K58" i="6"/>
  <c r="K59" i="6"/>
  <c r="K60" i="6"/>
  <c r="K61" i="6"/>
  <c r="K57" i="6"/>
  <c r="D58" i="6"/>
  <c r="D61" i="6"/>
  <c r="D59" i="6"/>
  <c r="D57" i="6"/>
  <c r="D60" i="6"/>
  <c r="O26" i="6"/>
  <c r="O59" i="6"/>
  <c r="O58" i="6"/>
  <c r="O61" i="6"/>
  <c r="O60" i="6"/>
  <c r="O57" i="6"/>
  <c r="F26" i="6"/>
  <c r="F59" i="6"/>
  <c r="F57" i="6"/>
  <c r="F60" i="6"/>
  <c r="F61" i="6"/>
  <c r="F58" i="6"/>
  <c r="E26" i="6"/>
  <c r="E59" i="6"/>
  <c r="E61" i="6"/>
  <c r="E60" i="6"/>
  <c r="E57" i="6"/>
  <c r="E58" i="6"/>
  <c r="J26" i="6"/>
  <c r="J59" i="6"/>
  <c r="J57" i="6"/>
  <c r="J60" i="6"/>
  <c r="J58" i="6"/>
  <c r="J61" i="6"/>
  <c r="G26" i="6"/>
  <c r="G58" i="6"/>
  <c r="G61" i="6"/>
  <c r="G57" i="6"/>
  <c r="G60" i="6"/>
  <c r="G59" i="6"/>
  <c r="D26" i="6"/>
  <c r="D30" i="6"/>
  <c r="I56" i="6"/>
  <c r="I55" i="6"/>
  <c r="I54" i="6"/>
  <c r="I53" i="6"/>
  <c r="I52" i="6"/>
  <c r="I51" i="6"/>
  <c r="I50" i="6"/>
  <c r="I49" i="6"/>
  <c r="I48" i="6"/>
  <c r="I47" i="6"/>
  <c r="I46" i="6"/>
  <c r="I44" i="6"/>
  <c r="I42" i="6"/>
  <c r="I41" i="6"/>
  <c r="I40" i="6"/>
  <c r="I39" i="6"/>
  <c r="I38" i="6"/>
  <c r="I37" i="6"/>
  <c r="I36" i="6"/>
  <c r="I35" i="6"/>
  <c r="I34" i="6"/>
  <c r="I45" i="6"/>
  <c r="I43" i="6"/>
  <c r="K56" i="6"/>
  <c r="K55" i="6"/>
  <c r="K54" i="6"/>
  <c r="K53" i="6"/>
  <c r="K52" i="6"/>
  <c r="K51" i="6"/>
  <c r="K50" i="6"/>
  <c r="K49" i="6"/>
  <c r="K48" i="6"/>
  <c r="K47" i="6"/>
  <c r="K45" i="6"/>
  <c r="K43" i="6"/>
  <c r="K41" i="6"/>
  <c r="K40" i="6"/>
  <c r="K39" i="6"/>
  <c r="K38" i="6"/>
  <c r="K37" i="6"/>
  <c r="K36" i="6"/>
  <c r="K35" i="6"/>
  <c r="K34" i="6"/>
  <c r="K46" i="6"/>
  <c r="K44" i="6"/>
  <c r="K42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M56" i="6"/>
  <c r="M55" i="6"/>
  <c r="M54" i="6"/>
  <c r="M53" i="6"/>
  <c r="M52" i="6"/>
  <c r="M51" i="6"/>
  <c r="M50" i="6"/>
  <c r="M49" i="6"/>
  <c r="M48" i="6"/>
  <c r="M47" i="6"/>
  <c r="M46" i="6"/>
  <c r="M44" i="6"/>
  <c r="M42" i="6"/>
  <c r="M41" i="6"/>
  <c r="M40" i="6"/>
  <c r="M39" i="6"/>
  <c r="M38" i="6"/>
  <c r="M37" i="6"/>
  <c r="M36" i="6"/>
  <c r="M35" i="6"/>
  <c r="M34" i="6"/>
  <c r="M33" i="6"/>
  <c r="M31" i="6"/>
  <c r="M29" i="6"/>
  <c r="M27" i="6"/>
  <c r="M45" i="6"/>
  <c r="M43" i="6"/>
  <c r="M32" i="6"/>
  <c r="M30" i="6"/>
  <c r="M28" i="6"/>
  <c r="O56" i="6"/>
  <c r="O55" i="6"/>
  <c r="O54" i="6"/>
  <c r="O53" i="6"/>
  <c r="O52" i="6"/>
  <c r="O51" i="6"/>
  <c r="O50" i="6"/>
  <c r="O49" i="6"/>
  <c r="O48" i="6"/>
  <c r="O47" i="6"/>
  <c r="O45" i="6"/>
  <c r="O43" i="6"/>
  <c r="O41" i="6"/>
  <c r="O40" i="6"/>
  <c r="O39" i="6"/>
  <c r="O38" i="6"/>
  <c r="O37" i="6"/>
  <c r="O36" i="6"/>
  <c r="O35" i="6"/>
  <c r="O34" i="6"/>
  <c r="O33" i="6"/>
  <c r="O31" i="6"/>
  <c r="O29" i="6"/>
  <c r="O27" i="6"/>
  <c r="O46" i="6"/>
  <c r="O44" i="6"/>
  <c r="O42" i="6"/>
  <c r="O32" i="6"/>
  <c r="O30" i="6"/>
  <c r="O28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32" i="6"/>
  <c r="N30" i="6"/>
  <c r="N28" i="6"/>
  <c r="N41" i="6"/>
  <c r="N40" i="6"/>
  <c r="N39" i="6"/>
  <c r="N38" i="6"/>
  <c r="N37" i="6"/>
  <c r="N36" i="6"/>
  <c r="N35" i="6"/>
  <c r="N34" i="6"/>
  <c r="N33" i="6"/>
  <c r="N31" i="6"/>
  <c r="N29" i="6"/>
  <c r="N2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E56" i="6"/>
  <c r="E55" i="6"/>
  <c r="E54" i="6"/>
  <c r="E53" i="6"/>
  <c r="E52" i="6"/>
  <c r="E51" i="6"/>
  <c r="E50" i="6"/>
  <c r="E49" i="6"/>
  <c r="E48" i="6"/>
  <c r="E47" i="6"/>
  <c r="E46" i="6"/>
  <c r="E44" i="6"/>
  <c r="E42" i="6"/>
  <c r="E41" i="6"/>
  <c r="E40" i="6"/>
  <c r="E39" i="6"/>
  <c r="E38" i="6"/>
  <c r="E37" i="6"/>
  <c r="E36" i="6"/>
  <c r="E35" i="6"/>
  <c r="E34" i="6"/>
  <c r="E45" i="6"/>
  <c r="E43" i="6"/>
  <c r="G56" i="6"/>
  <c r="G55" i="6"/>
  <c r="G54" i="6"/>
  <c r="G53" i="6"/>
  <c r="G52" i="6"/>
  <c r="G51" i="6"/>
  <c r="G50" i="6"/>
  <c r="G49" i="6"/>
  <c r="G48" i="6"/>
  <c r="G47" i="6"/>
  <c r="G45" i="6"/>
  <c r="G43" i="6"/>
  <c r="G41" i="6"/>
  <c r="G40" i="6"/>
  <c r="G39" i="6"/>
  <c r="G38" i="6"/>
  <c r="G37" i="6"/>
  <c r="G36" i="6"/>
  <c r="G35" i="6"/>
  <c r="G34" i="6"/>
  <c r="G46" i="6"/>
  <c r="G44" i="6"/>
  <c r="G42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I32" i="6"/>
  <c r="I25" i="6"/>
  <c r="K32" i="6"/>
  <c r="K25" i="6"/>
  <c r="L25" i="6"/>
  <c r="L33" i="6"/>
  <c r="D25" i="6"/>
  <c r="M25" i="6"/>
  <c r="O25" i="6"/>
  <c r="N25" i="6"/>
  <c r="F33" i="6"/>
  <c r="F25" i="6"/>
  <c r="H25" i="6"/>
  <c r="H32" i="6"/>
  <c r="E32" i="6"/>
  <c r="E25" i="6"/>
  <c r="G32" i="6"/>
  <c r="G25" i="6"/>
  <c r="J33" i="6"/>
  <c r="J25" i="6"/>
  <c r="N58" i="9" l="1"/>
  <c r="O58" i="9" s="1"/>
  <c r="N60" i="9"/>
  <c r="O60" i="9" s="1"/>
  <c r="N59" i="9"/>
  <c r="O59" i="9" s="1"/>
  <c r="N57" i="9"/>
  <c r="O57" i="9" s="1"/>
  <c r="P39" i="6"/>
  <c r="D38" i="9" s="1"/>
  <c r="P47" i="6"/>
  <c r="D46" i="9" s="1"/>
  <c r="P55" i="6"/>
  <c r="D54" i="9" s="1"/>
  <c r="P40" i="6"/>
  <c r="D39" i="9" s="1"/>
  <c r="P48" i="6"/>
  <c r="D47" i="9" s="1"/>
  <c r="P56" i="6"/>
  <c r="D55" i="9" s="1"/>
  <c r="P37" i="6"/>
  <c r="D36" i="9" s="1"/>
  <c r="P41" i="6"/>
  <c r="D40" i="9" s="1"/>
  <c r="P45" i="6"/>
  <c r="D44" i="9" s="1"/>
  <c r="P49" i="6"/>
  <c r="D48" i="9" s="1"/>
  <c r="P53" i="6"/>
  <c r="D52" i="9" s="1"/>
  <c r="D56" i="9"/>
  <c r="P35" i="6"/>
  <c r="D34" i="9" s="1"/>
  <c r="P43" i="6"/>
  <c r="D42" i="9" s="1"/>
  <c r="P51" i="6"/>
  <c r="D50" i="9" s="1"/>
  <c r="P36" i="6"/>
  <c r="D35" i="9" s="1"/>
  <c r="P44" i="6"/>
  <c r="D43" i="9" s="1"/>
  <c r="P52" i="6"/>
  <c r="D51" i="9" s="1"/>
  <c r="P34" i="6"/>
  <c r="D33" i="9" s="1"/>
  <c r="P38" i="6"/>
  <c r="D37" i="9" s="1"/>
  <c r="P42" i="6"/>
  <c r="D41" i="9" s="1"/>
  <c r="P46" i="6"/>
  <c r="D45" i="9" s="1"/>
  <c r="P50" i="6"/>
  <c r="D49" i="9" s="1"/>
  <c r="P54" i="6"/>
  <c r="D53" i="9" s="1"/>
  <c r="J28" i="6"/>
  <c r="J30" i="6"/>
  <c r="J32" i="6"/>
  <c r="G28" i="6"/>
  <c r="G30" i="6"/>
  <c r="G33" i="6"/>
  <c r="E27" i="6"/>
  <c r="E29" i="6"/>
  <c r="E31" i="6"/>
  <c r="E33" i="6"/>
  <c r="H27" i="6"/>
  <c r="H29" i="6"/>
  <c r="H31" i="6"/>
  <c r="H33" i="6"/>
  <c r="F28" i="6"/>
  <c r="F30" i="6"/>
  <c r="F32" i="6"/>
  <c r="D28" i="6"/>
  <c r="D32" i="6"/>
  <c r="D29" i="6"/>
  <c r="D33" i="6"/>
  <c r="L28" i="6"/>
  <c r="L30" i="6"/>
  <c r="L32" i="6"/>
  <c r="K28" i="6"/>
  <c r="K30" i="6"/>
  <c r="K33" i="6"/>
  <c r="I27" i="6"/>
  <c r="I29" i="6"/>
  <c r="I31" i="6"/>
  <c r="I33" i="6"/>
  <c r="J27" i="6"/>
  <c r="J29" i="6"/>
  <c r="J31" i="6"/>
  <c r="G27" i="6"/>
  <c r="G29" i="6"/>
  <c r="G31" i="6"/>
  <c r="E28" i="6"/>
  <c r="E30" i="6"/>
  <c r="H28" i="6"/>
  <c r="H30" i="6"/>
  <c r="F27" i="6"/>
  <c r="F29" i="6"/>
  <c r="F31" i="6"/>
  <c r="D27" i="6"/>
  <c r="D31" i="6"/>
  <c r="L27" i="6"/>
  <c r="L29" i="6"/>
  <c r="L31" i="6"/>
  <c r="K27" i="6"/>
  <c r="K29" i="6"/>
  <c r="K31" i="6"/>
  <c r="I28" i="6"/>
  <c r="I30" i="6"/>
  <c r="N51" i="9" l="1"/>
  <c r="O51" i="9" s="1"/>
  <c r="N48" i="9"/>
  <c r="O48" i="9" s="1"/>
  <c r="N46" i="9"/>
  <c r="O46" i="9" s="1"/>
  <c r="N41" i="9"/>
  <c r="O41" i="9" s="1"/>
  <c r="N34" i="9"/>
  <c r="O34" i="9" s="1"/>
  <c r="N47" i="9"/>
  <c r="O47" i="9" s="1"/>
  <c r="N53" i="9"/>
  <c r="O53" i="9" s="1"/>
  <c r="N37" i="9"/>
  <c r="O37" i="9" s="1"/>
  <c r="N35" i="9"/>
  <c r="O35" i="9" s="1"/>
  <c r="N40" i="9"/>
  <c r="O40" i="9" s="1"/>
  <c r="N39" i="9"/>
  <c r="O39" i="9" s="1"/>
  <c r="N45" i="9"/>
  <c r="O45" i="9" s="1"/>
  <c r="N42" i="9"/>
  <c r="O42" i="9" s="1"/>
  <c r="N55" i="9"/>
  <c r="O55" i="9" s="1"/>
  <c r="N43" i="9"/>
  <c r="O43" i="9" s="1"/>
  <c r="N44" i="9"/>
  <c r="O44" i="9" s="1"/>
  <c r="N38" i="9"/>
  <c r="O38" i="9" s="1"/>
  <c r="N49" i="9"/>
  <c r="O49" i="9" s="1"/>
  <c r="N33" i="9"/>
  <c r="O33" i="9" s="1"/>
  <c r="N50" i="9"/>
  <c r="O50" i="9" s="1"/>
  <c r="N52" i="9"/>
  <c r="O52" i="9" s="1"/>
  <c r="N36" i="9"/>
  <c r="O36" i="9" s="1"/>
  <c r="N54" i="9"/>
  <c r="O54" i="9" s="1"/>
  <c r="N56" i="9"/>
  <c r="O56" i="9" s="1"/>
  <c r="P33" i="6"/>
  <c r="P29" i="6"/>
  <c r="P32" i="6"/>
  <c r="P28" i="6"/>
  <c r="D27" i="9" s="1"/>
  <c r="P30" i="6"/>
  <c r="P27" i="6"/>
  <c r="P31" i="6"/>
  <c r="B19" i="10" l="1"/>
  <c r="D28" i="9"/>
  <c r="B20" i="10"/>
  <c r="D30" i="9"/>
  <c r="B22" i="10"/>
  <c r="D29" i="9"/>
  <c r="B21" i="10"/>
  <c r="D31" i="9"/>
  <c r="B23" i="10"/>
  <c r="D32" i="9"/>
  <c r="B24" i="10"/>
  <c r="D26" i="9"/>
  <c r="B18" i="10"/>
  <c r="F30" i="9" l="1"/>
  <c r="N26" i="9"/>
  <c r="O26" i="9" s="1"/>
  <c r="Q26" i="9" s="1"/>
  <c r="F26" i="9"/>
  <c r="F57" i="9"/>
  <c r="F58" i="9"/>
  <c r="F60" i="9"/>
  <c r="F59" i="9"/>
  <c r="F40" i="9"/>
  <c r="F45" i="9"/>
  <c r="F55" i="9"/>
  <c r="F44" i="9"/>
  <c r="F49" i="9"/>
  <c r="F50" i="9"/>
  <c r="F36" i="9"/>
  <c r="F54" i="9"/>
  <c r="F41" i="9"/>
  <c r="F37" i="9"/>
  <c r="F51" i="9"/>
  <c r="F46" i="9"/>
  <c r="F34" i="9"/>
  <c r="F53" i="9"/>
  <c r="F35" i="9"/>
  <c r="F56" i="9"/>
  <c r="F39" i="9"/>
  <c r="F42" i="9"/>
  <c r="F43" i="9"/>
  <c r="F38" i="9"/>
  <c r="F33" i="9"/>
  <c r="F52" i="9"/>
  <c r="F48" i="9"/>
  <c r="F47" i="9"/>
  <c r="N31" i="9"/>
  <c r="O31" i="9" s="1"/>
  <c r="F31" i="9"/>
  <c r="F32" i="9"/>
  <c r="F29" i="9"/>
  <c r="F28" i="9"/>
  <c r="F27" i="9"/>
  <c r="N32" i="9"/>
  <c r="O32" i="9" s="1"/>
  <c r="N29" i="9"/>
  <c r="O29" i="9" s="1"/>
  <c r="N30" i="9"/>
  <c r="O30" i="9" s="1"/>
  <c r="N28" i="9"/>
  <c r="O28" i="9" s="1"/>
  <c r="N27" i="9"/>
  <c r="O27" i="9" s="1"/>
  <c r="B33" i="10"/>
  <c r="A33" i="10" s="1"/>
  <c r="A24" i="10"/>
  <c r="B32" i="10"/>
  <c r="A32" i="10" s="1"/>
  <c r="A23" i="10"/>
  <c r="B30" i="10"/>
  <c r="A30" i="10" s="1"/>
  <c r="A21" i="10"/>
  <c r="B31" i="10"/>
  <c r="A31" i="10" s="1"/>
  <c r="A22" i="10"/>
  <c r="B29" i="10"/>
  <c r="A29" i="10" s="1"/>
  <c r="A20" i="10"/>
  <c r="B28" i="10"/>
  <c r="A28" i="10" s="1"/>
  <c r="A19" i="10"/>
  <c r="B27" i="10"/>
  <c r="A27" i="10" s="1"/>
  <c r="A18" i="10"/>
  <c r="H31" i="9" l="1"/>
  <c r="I31" i="9" s="1"/>
  <c r="H35" i="9"/>
  <c r="I35" i="9" s="1"/>
  <c r="H39" i="9"/>
  <c r="I39" i="9" s="1"/>
  <c r="H43" i="9"/>
  <c r="I43" i="9" s="1"/>
  <c r="H47" i="9"/>
  <c r="I47" i="9" s="1"/>
  <c r="H51" i="9"/>
  <c r="I51" i="9" s="1"/>
  <c r="H55" i="9"/>
  <c r="I55" i="9" s="1"/>
  <c r="H59" i="9"/>
  <c r="I59" i="9" s="1"/>
  <c r="H28" i="9"/>
  <c r="I28" i="9" s="1"/>
  <c r="H32" i="9"/>
  <c r="I32" i="9" s="1"/>
  <c r="H36" i="9"/>
  <c r="I36" i="9" s="1"/>
  <c r="H40" i="9"/>
  <c r="I40" i="9" s="1"/>
  <c r="H44" i="9"/>
  <c r="I44" i="9" s="1"/>
  <c r="H48" i="9"/>
  <c r="I48" i="9" s="1"/>
  <c r="H52" i="9"/>
  <c r="I52" i="9" s="1"/>
  <c r="H56" i="9"/>
  <c r="I56" i="9" s="1"/>
  <c r="H60" i="9"/>
  <c r="I60" i="9" s="1"/>
  <c r="H29" i="9"/>
  <c r="I29" i="9" s="1"/>
  <c r="H33" i="9"/>
  <c r="I33" i="9" s="1"/>
  <c r="H37" i="9"/>
  <c r="I37" i="9" s="1"/>
  <c r="H41" i="9"/>
  <c r="I41" i="9" s="1"/>
  <c r="H45" i="9"/>
  <c r="I45" i="9" s="1"/>
  <c r="H49" i="9"/>
  <c r="I49" i="9" s="1"/>
  <c r="H53" i="9"/>
  <c r="I53" i="9" s="1"/>
  <c r="H57" i="9"/>
  <c r="I57" i="9" s="1"/>
  <c r="H26" i="9"/>
  <c r="I26" i="9" s="1"/>
  <c r="H38" i="9"/>
  <c r="I38" i="9" s="1"/>
  <c r="H54" i="9"/>
  <c r="I54" i="9" s="1"/>
  <c r="H27" i="9"/>
  <c r="I27" i="9" s="1"/>
  <c r="H50" i="9"/>
  <c r="I50" i="9" s="1"/>
  <c r="H42" i="9"/>
  <c r="I42" i="9" s="1"/>
  <c r="H58" i="9"/>
  <c r="I58" i="9" s="1"/>
  <c r="H30" i="9"/>
  <c r="I30" i="9" s="1"/>
  <c r="H46" i="9"/>
  <c r="I46" i="9" s="1"/>
  <c r="H34" i="9"/>
  <c r="I34" i="9" s="1"/>
  <c r="Q31" i="9"/>
  <c r="Q35" i="9"/>
  <c r="Q39" i="9"/>
  <c r="Q43" i="9"/>
  <c r="Q47" i="9"/>
  <c r="Q51" i="9"/>
  <c r="Q55" i="9"/>
  <c r="Q59" i="9"/>
  <c r="Q33" i="9"/>
  <c r="Q41" i="9"/>
  <c r="Q49" i="9"/>
  <c r="Q57" i="9"/>
  <c r="Q34" i="9"/>
  <c r="Q38" i="9"/>
  <c r="Q46" i="9"/>
  <c r="Q58" i="9"/>
  <c r="Q28" i="9"/>
  <c r="Q32" i="9"/>
  <c r="Q36" i="9"/>
  <c r="Q40" i="9"/>
  <c r="Q44" i="9"/>
  <c r="Q48" i="9"/>
  <c r="Q52" i="9"/>
  <c r="Q56" i="9"/>
  <c r="Q60" i="9"/>
  <c r="Q29" i="9"/>
  <c r="Q37" i="9"/>
  <c r="Q45" i="9"/>
  <c r="Q53" i="9"/>
  <c r="Q27" i="9"/>
  <c r="Q30" i="9"/>
  <c r="Q42" i="9"/>
  <c r="Q50" i="9"/>
  <c r="Q54" i="9"/>
  <c r="S40" i="9" l="1"/>
  <c r="S32" i="9"/>
  <c r="S48" i="9"/>
  <c r="S33" i="9"/>
  <c r="S37" i="9"/>
  <c r="S44" i="9"/>
  <c r="S49" i="9"/>
  <c r="S59" i="9"/>
  <c r="S43" i="9"/>
  <c r="S50" i="9"/>
  <c r="S34" i="9"/>
  <c r="S27" i="9"/>
  <c r="S29" i="9"/>
  <c r="S36" i="9"/>
  <c r="S41" i="9"/>
  <c r="S55" i="9"/>
  <c r="S39" i="9"/>
  <c r="S26" i="9"/>
  <c r="S46" i="9"/>
  <c r="S38" i="9"/>
  <c r="S53" i="9"/>
  <c r="S60" i="9"/>
  <c r="S28" i="9"/>
  <c r="S30" i="9"/>
  <c r="S51" i="9"/>
  <c r="S35" i="9"/>
  <c r="S58" i="9"/>
  <c r="S42" i="9"/>
  <c r="S56" i="9"/>
  <c r="S45" i="9"/>
  <c r="S52" i="9"/>
  <c r="S57" i="9"/>
  <c r="S47" i="9"/>
  <c r="S31" i="9"/>
  <c r="S54" i="9"/>
  <c r="V42" i="9" l="1"/>
  <c r="U42" i="9"/>
  <c r="T42" i="9"/>
  <c r="V38" i="9"/>
  <c r="U38" i="9"/>
  <c r="T38" i="9"/>
  <c r="V27" i="9"/>
  <c r="T27" i="9"/>
  <c r="U27" i="9"/>
  <c r="T59" i="9"/>
  <c r="V59" i="9"/>
  <c r="U59" i="9"/>
  <c r="T33" i="9"/>
  <c r="U33" i="9"/>
  <c r="V33" i="9"/>
  <c r="U54" i="9"/>
  <c r="V54" i="9"/>
  <c r="T54" i="9"/>
  <c r="U52" i="9"/>
  <c r="T52" i="9"/>
  <c r="V52" i="9"/>
  <c r="T58" i="9"/>
  <c r="V58" i="9"/>
  <c r="U58" i="9"/>
  <c r="U28" i="9"/>
  <c r="T28" i="9"/>
  <c r="V28" i="9"/>
  <c r="T46" i="9"/>
  <c r="U46" i="9"/>
  <c r="V46" i="9"/>
  <c r="V41" i="9"/>
  <c r="T41" i="9"/>
  <c r="U41" i="9"/>
  <c r="T34" i="9"/>
  <c r="V34" i="9"/>
  <c r="U34" i="9"/>
  <c r="V49" i="9"/>
  <c r="T49" i="9"/>
  <c r="U49" i="9"/>
  <c r="T48" i="9"/>
  <c r="V48" i="9"/>
  <c r="U48" i="9"/>
  <c r="T31" i="9"/>
  <c r="U31" i="9"/>
  <c r="V31" i="9"/>
  <c r="T45" i="9"/>
  <c r="V45" i="9"/>
  <c r="U45" i="9"/>
  <c r="T35" i="9"/>
  <c r="U35" i="9"/>
  <c r="V35" i="9"/>
  <c r="T60" i="9"/>
  <c r="U60" i="9"/>
  <c r="V60" i="9"/>
  <c r="V26" i="9"/>
  <c r="U26" i="9"/>
  <c r="T26" i="9"/>
  <c r="T36" i="9"/>
  <c r="U36" i="9"/>
  <c r="V36" i="9"/>
  <c r="T50" i="9"/>
  <c r="U50" i="9"/>
  <c r="V50" i="9"/>
  <c r="T44" i="9"/>
  <c r="U44" i="9"/>
  <c r="V44" i="9"/>
  <c r="T32" i="9"/>
  <c r="V32" i="9"/>
  <c r="U32" i="9"/>
  <c r="T57" i="9"/>
  <c r="U57" i="9"/>
  <c r="V57" i="9"/>
  <c r="V30" i="9"/>
  <c r="T30" i="9"/>
  <c r="U30" i="9"/>
  <c r="T55" i="9"/>
  <c r="V55" i="9"/>
  <c r="U55" i="9"/>
  <c r="T47" i="9"/>
  <c r="V47" i="9"/>
  <c r="U47" i="9"/>
  <c r="T56" i="9"/>
  <c r="V56" i="9"/>
  <c r="U56" i="9"/>
  <c r="T51" i="9"/>
  <c r="U51" i="9"/>
  <c r="V51" i="9"/>
  <c r="T53" i="9"/>
  <c r="V53" i="9"/>
  <c r="U53" i="9"/>
  <c r="T39" i="9"/>
  <c r="V39" i="9"/>
  <c r="U39" i="9"/>
  <c r="V29" i="9"/>
  <c r="U29" i="9"/>
  <c r="T29" i="9"/>
  <c r="T43" i="9"/>
  <c r="U43" i="9"/>
  <c r="V43" i="9"/>
  <c r="T37" i="9"/>
  <c r="V37" i="9"/>
  <c r="U37" i="9"/>
  <c r="T40" i="9"/>
  <c r="U40" i="9"/>
  <c r="V40" i="9"/>
</calcChain>
</file>

<file path=xl/comments1.xml><?xml version="1.0" encoding="utf-8"?>
<comments xmlns="http://schemas.openxmlformats.org/spreadsheetml/2006/main">
  <authors>
    <author>Author</author>
  </authors>
  <commentList>
    <comment ref="E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based on description in previous column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F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High value, e.g. emission reductions;
Low value, e.g. cost;
Choose "Y" if it is a Yes/No only</t>
        </r>
      </text>
    </comment>
  </commentList>
</comments>
</file>

<file path=xl/sharedStrings.xml><?xml version="1.0" encoding="utf-8"?>
<sst xmlns="http://schemas.openxmlformats.org/spreadsheetml/2006/main" count="324" uniqueCount="203">
  <si>
    <t>1.1 Establish aims of the MCDA, and identify decision makers and other key players.</t>
  </si>
  <si>
    <t>1.2 Design the socio-technical system for conducting the MCDA.</t>
  </si>
  <si>
    <t>1.3 Consider the context of the appraisal.</t>
  </si>
  <si>
    <t>2. Identify the options to be appraised.</t>
  </si>
  <si>
    <t>3. Identify objectives and criteria.</t>
  </si>
  <si>
    <t>3.1 Identify criteria for assessing the consequences of each option.</t>
  </si>
  <si>
    <t>3.2 Organise the criteria by clustering them under high-level and lower-level objectives in a hierarchy.</t>
  </si>
  <si>
    <t>4. ‘Scoring’. Assess the expected performance of each option against the criteria. Then assess the</t>
  </si>
  <si>
    <t>value associated with the consequences of each option for each criterion.</t>
  </si>
  <si>
    <t>4.1 Describe the consequences of the options.</t>
  </si>
  <si>
    <t>4.2 Score the options on the criteria.</t>
  </si>
  <si>
    <t>4.3 Check the consistency of the scores on each criterion.</t>
  </si>
  <si>
    <t>5. ‘Weighting’. Assign weights for each of the criterion to reflect their relative importance to the</t>
  </si>
  <si>
    <t>decision.</t>
  </si>
  <si>
    <t>6. Combine the weights and scores for each option to derive an overall value.</t>
  </si>
  <si>
    <t>6.1 Calculate overall weighted scores at each level in the hierarchy.</t>
  </si>
  <si>
    <t>6.2 Calculate overall weighted scores.</t>
  </si>
  <si>
    <t>7. Examine the results.</t>
  </si>
  <si>
    <t>8. Sensitivity analysis.</t>
  </si>
  <si>
    <t>8.1 Conduct a sensitivity analysis: do other preferences or weights affect the overall ordering of the</t>
  </si>
  <si>
    <t>options?</t>
  </si>
  <si>
    <t>8.2 Look at the advantage and disadvantages of selected options, and compare pairs of options.</t>
  </si>
  <si>
    <t>8.3 Create possible new options that might be better than those originally considered.</t>
  </si>
  <si>
    <t>8.4 Repeat the above steps until a ‘requisite’ model is obtained.</t>
  </si>
  <si>
    <t>Steps for conducting MCDA</t>
  </si>
  <si>
    <t>1. Establish the decision context.</t>
  </si>
  <si>
    <t>Option</t>
  </si>
  <si>
    <t>Go to Front page</t>
  </si>
  <si>
    <t>The main objectives are expected to include the following:</t>
  </si>
  <si>
    <t>Criteria should reflect the objectives above</t>
  </si>
  <si>
    <t>Potential criterion</t>
  </si>
  <si>
    <t>Cost</t>
  </si>
  <si>
    <t>Maximize development priority benefits in terms of environmental, social and economic benefits</t>
  </si>
  <si>
    <t>Minimize adverse impacts (costs) due to the measure</t>
  </si>
  <si>
    <t>Decision to use?</t>
  </si>
  <si>
    <t>Shortlisted criteria</t>
  </si>
  <si>
    <t>Budget allocation</t>
  </si>
  <si>
    <t>Total allocated</t>
  </si>
  <si>
    <t>Weight</t>
  </si>
  <si>
    <t>Weighted scores of each option</t>
  </si>
  <si>
    <t>Criterion 1</t>
  </si>
  <si>
    <t>Criterion 2</t>
  </si>
  <si>
    <t>Criterion 3</t>
  </si>
  <si>
    <t>Criterion 4</t>
  </si>
  <si>
    <t>Criterion 5</t>
  </si>
  <si>
    <t>Criterion 6</t>
  </si>
  <si>
    <t>Criterion 7</t>
  </si>
  <si>
    <t>Criterion 8</t>
  </si>
  <si>
    <t>Criterion 9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</si>
  <si>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</si>
  <si>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</si>
  <si>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</si>
  <si>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</si>
  <si>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</si>
  <si>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</si>
  <si>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</si>
  <si>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</si>
  <si>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</si>
  <si>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</si>
  <si>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</si>
  <si>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Option 12</t>
  </si>
  <si>
    <t>Option 13</t>
  </si>
  <si>
    <t>Option 14</t>
  </si>
  <si>
    <t>Option 15</t>
  </si>
  <si>
    <t>Option 16</t>
  </si>
  <si>
    <t>Option 17</t>
  </si>
  <si>
    <t>Option 18</t>
  </si>
  <si>
    <t>Option 19</t>
  </si>
  <si>
    <t>Option 20</t>
  </si>
  <si>
    <t>Option 21</t>
  </si>
  <si>
    <t>Option 22</t>
  </si>
  <si>
    <t>Option 23</t>
  </si>
  <si>
    <t>Option 24</t>
  </si>
  <si>
    <t>Option 25</t>
  </si>
  <si>
    <t>Option 26</t>
  </si>
  <si>
    <t>Option 27</t>
  </si>
  <si>
    <t>Option 28</t>
  </si>
  <si>
    <t>Option 29</t>
  </si>
  <si>
    <t>Option 30</t>
  </si>
  <si>
    <t>Option 31</t>
  </si>
  <si>
    <t>Option 32</t>
  </si>
  <si>
    <t>Option 33</t>
  </si>
  <si>
    <t>Option 34</t>
  </si>
  <si>
    <t>Option 35</t>
  </si>
  <si>
    <t>Criterion 10</t>
  </si>
  <si>
    <t>Criterion 11</t>
  </si>
  <si>
    <t>Criterion 12</t>
  </si>
  <si>
    <t>Criterion 13</t>
  </si>
  <si>
    <t>Criterion 14</t>
  </si>
  <si>
    <t>Criterion 15</t>
  </si>
  <si>
    <t>Criterion 16</t>
  </si>
  <si>
    <t>Criterion 17</t>
  </si>
  <si>
    <t>Criterion 18</t>
  </si>
  <si>
    <t>Criterion 19</t>
  </si>
  <si>
    <t>Criterion 20</t>
  </si>
  <si>
    <t>Criterion 21</t>
  </si>
  <si>
    <t>Criterion 22</t>
  </si>
  <si>
    <t>Criterion</t>
  </si>
  <si>
    <t>Unit Chosen</t>
  </si>
  <si>
    <t>Output cells</t>
  </si>
  <si>
    <t>Calculation cells</t>
  </si>
  <si>
    <t>Drop-down inputs</t>
  </si>
  <si>
    <t>Input cells - free entry</t>
  </si>
  <si>
    <t>Option title</t>
  </si>
  <si>
    <t>Justification of decision</t>
  </si>
  <si>
    <t>Allocate resources to each criterion from a full "pie" (with 100 "slices")</t>
  </si>
  <si>
    <t>Allocation (total = 100)</t>
  </si>
  <si>
    <t>Budget usage</t>
  </si>
  <si>
    <t>Labels and info</t>
  </si>
  <si>
    <t>Option/Criterion</t>
  </si>
  <si>
    <t>Score</t>
  </si>
  <si>
    <t>Sector:</t>
  </si>
  <si>
    <t>Tips:</t>
  </si>
  <si>
    <t>For each of those criteria that (in Step 3) you have decided to evaluate on a scale 0-100, choose the most and least preferred options, and give them scores of 100 and 0. Evaluate the rest of the options with relation to the best one.</t>
  </si>
  <si>
    <t>If you have enough information, and decided (in Step 3) to use actual measured units, such as $/passenger km, or MtCO2eq, enter actual values below. If you find you do not have enough information, go back to step 3.</t>
  </si>
  <si>
    <t>Preferred value</t>
  </si>
  <si>
    <t>Technology options scores and ranking</t>
  </si>
  <si>
    <t>Option scores</t>
  </si>
  <si>
    <t>Rank</t>
  </si>
  <si>
    <t>Units</t>
  </si>
  <si>
    <t>Linked cells</t>
  </si>
  <si>
    <t>This table normalises the values in the performance matrix automatically.</t>
  </si>
  <si>
    <t>Note:</t>
  </si>
  <si>
    <t>You can see the final scores of each option here, by criteria, and weighted (see last column in the table)</t>
  </si>
  <si>
    <t>do not delete</t>
  </si>
  <si>
    <r>
      <t xml:space="preserve">What are existing national and local priorities, plans, ongoing projects, etc. in the context where the technologies are going to be transferred and diffused? 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­   </t>
    </r>
  </si>
  <si>
    <r>
      <t>What are existing technologies  in the sector</t>
    </r>
    <r>
      <rPr>
        <sz val="11"/>
        <color theme="1"/>
        <rFont val="Calibri"/>
        <family val="2"/>
        <scheme val="minor"/>
      </rPr>
      <t>?</t>
    </r>
  </si>
  <si>
    <t>What are the broader objectives of the technologies that technologies will contribute towards?</t>
  </si>
  <si>
    <t xml:space="preserve"> The major focus will be to meet specific development objectives, and therefore the technologies should/could be assessed in relation to how they influence key development policy goals.</t>
  </si>
  <si>
    <t>Stakeholders to be involved in the MCA</t>
  </si>
  <si>
    <t>Name</t>
  </si>
  <si>
    <t>example table</t>
  </si>
  <si>
    <t>Benefits</t>
  </si>
  <si>
    <t>W</t>
  </si>
  <si>
    <t>ok</t>
  </si>
  <si>
    <t>Comments</t>
  </si>
  <si>
    <t>Ranking of options (All criteria)</t>
  </si>
  <si>
    <t>Step 1. Establishing Decision Context</t>
  </si>
  <si>
    <t>Step 2: Identify options for appraisal</t>
  </si>
  <si>
    <t>Step 3: Identify Objectives and Select Criteria to be Used</t>
  </si>
  <si>
    <t>Step 4: Score Selected Options</t>
  </si>
  <si>
    <t>Step 5: Select Criteria Weights</t>
  </si>
  <si>
    <t>Step 6: Calculation of Scores</t>
  </si>
  <si>
    <t>Step 7: Review results</t>
  </si>
  <si>
    <t>Value Preferred (High (H), Low (L), Y/N (Y))</t>
  </si>
  <si>
    <t>Note: If ALL options have very similar scores on one criterion, consider giving it a lower weight, as that criterion will likely have a very small influence on the decision</t>
  </si>
  <si>
    <t>E.g. Operating cost might be an important criterion. However, if all options have the same or very similar operating costs, then it becomes less relevant for the overall decision</t>
  </si>
  <si>
    <t>Ranking by benefit/cost ratio</t>
  </si>
  <si>
    <t>Benefit</t>
  </si>
  <si>
    <t>Step 1.1. Establish aims of the MCDA, and identify decision makers and other key players.</t>
  </si>
  <si>
    <t>Ministry of Transport</t>
  </si>
  <si>
    <t>Title and Organisation</t>
  </si>
  <si>
    <t>b) sharing with stakeholders for inputs and addition of options</t>
  </si>
  <si>
    <t>a) Technology Fact Sheets (TFS) developed by the Consultant</t>
  </si>
  <si>
    <t>c) schedule stakeholder meetings - when/ where</t>
  </si>
  <si>
    <t>Wk 1</t>
  </si>
  <si>
    <t>Wk 2</t>
  </si>
  <si>
    <t>Wk 3</t>
  </si>
  <si>
    <t>Wk 4</t>
  </si>
  <si>
    <t>Prep of TFS</t>
  </si>
  <si>
    <t>Feedback from stakeholders</t>
  </si>
  <si>
    <t>Workshop</t>
  </si>
  <si>
    <t>etc.</t>
  </si>
  <si>
    <t>Wk 5</t>
  </si>
  <si>
    <t>Desk study</t>
  </si>
  <si>
    <t>x</t>
  </si>
  <si>
    <t>Who?</t>
  </si>
  <si>
    <t>Consultant</t>
  </si>
  <si>
    <t>Stakeholders</t>
  </si>
  <si>
    <t>Consultant, stakeholders, national coordinator</t>
  </si>
  <si>
    <t>Where?</t>
  </si>
  <si>
    <t>Email</t>
  </si>
  <si>
    <t>Step 1.3 Establish decision context</t>
  </si>
  <si>
    <t>National strategies</t>
  </si>
  <si>
    <t>Projects for Financing</t>
  </si>
  <si>
    <t>Policy Roadmap</t>
  </si>
  <si>
    <t>Consider:</t>
  </si>
  <si>
    <t>Step 1.2 Create a description on how the MCA process will be conducted.</t>
  </si>
  <si>
    <t>d) etc.</t>
  </si>
  <si>
    <t>Document</t>
  </si>
  <si>
    <t>Priority areas identified</t>
  </si>
  <si>
    <t>Technologies identified</t>
  </si>
  <si>
    <t>Choosing a unit is important to ensure comparability of options using the criteria. 
It is more important to be able to compare options than to have measurement precision; 
consider giving a score on a 1-5 scale when comparable units not available.</t>
  </si>
  <si>
    <t xml:space="preserve">Shortlist is created automatically, units and preferred value added by user </t>
  </si>
  <si>
    <t>Costs, US $ million/unit</t>
  </si>
  <si>
    <r>
      <t xml:space="preserve">Fill in </t>
    </r>
    <r>
      <rPr>
        <sz val="11"/>
        <color rgb="FFFF0000"/>
        <rFont val="Calibri"/>
        <family val="2"/>
        <scheme val="minor"/>
      </rPr>
      <t>Section XXX</t>
    </r>
    <r>
      <rPr>
        <sz val="11"/>
        <color theme="1"/>
        <rFont val="Calibri"/>
        <family val="2"/>
        <scheme val="minor"/>
      </rPr>
      <t xml:space="preserve"> in the report template</t>
    </r>
  </si>
  <si>
    <t>Area:</t>
  </si>
  <si>
    <r>
      <rPr>
        <b/>
        <sz val="11"/>
        <color theme="1"/>
        <rFont val="Calibri"/>
        <family val="2"/>
        <scheme val="minor"/>
      </rPr>
      <t xml:space="preserve">Tips: </t>
    </r>
    <r>
      <rPr>
        <sz val="11"/>
        <color theme="1"/>
        <rFont val="Calibri"/>
        <family val="2"/>
        <scheme val="minor"/>
      </rPr>
      <t>Long-list can have many options, short-list for Analysis using MCA, should have no more than 15 and ideally less than 10</t>
    </r>
  </si>
  <si>
    <t>Ratio benefit/cost</t>
  </si>
  <si>
    <r>
      <t>Minimize any GHG emissions</t>
    </r>
    <r>
      <rPr>
        <b/>
        <sz val="11"/>
        <color theme="1"/>
        <rFont val="Calibri"/>
        <family val="2"/>
        <scheme val="minor"/>
      </rPr>
      <t xml:space="preserve"> or </t>
    </r>
    <r>
      <rPr>
        <sz val="11"/>
        <color theme="1"/>
        <rFont val="Calibri"/>
        <family val="2"/>
        <scheme val="minor"/>
      </rPr>
      <t>reduce climate change vulnerability</t>
    </r>
  </si>
  <si>
    <t>Criteria category</t>
  </si>
  <si>
    <t>If all options score the same or very similar on a criterion, consider removing this criterion from the analysis (back to Step 3)</t>
  </si>
  <si>
    <t>Unsorted Rank by total score</t>
  </si>
  <si>
    <t>Monetary cost?</t>
  </si>
  <si>
    <t>Criteria in monetary value (COST)</t>
  </si>
  <si>
    <t>At least 3-4 to be reliable</t>
  </si>
  <si>
    <t>Dodgson, JS, Spackman, M, Pearman, A and Phillips, LD (2009). Multi-criteria analysis: A manual.  Department for Communities and Local Government: London</t>
  </si>
  <si>
    <r>
      <rPr>
        <b/>
        <sz val="11"/>
        <color theme="1"/>
        <rFont val="Calibri"/>
        <family val="2"/>
        <scheme val="minor"/>
      </rPr>
      <t>"Guidebook"</t>
    </r>
    <r>
      <rPr>
        <sz val="11"/>
        <color theme="1"/>
        <rFont val="Calibri"/>
        <family val="2"/>
        <scheme val="minor"/>
      </rPr>
      <t xml:space="preserve"> in this spreadsheet refers to the MCA manual:</t>
    </r>
  </si>
  <si>
    <t>Number of options chosen:</t>
  </si>
  <si>
    <t>Number of criteria chosen:</t>
  </si>
  <si>
    <t>Unsorted Rank by benefit/cost ratio</t>
  </si>
  <si>
    <t>Benefit points per million US$/km</t>
  </si>
  <si>
    <t>Cost-effectiveness and benefit/cost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</si>
</sst>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7"/>
      <name val="Calibri"/>
      <family val="2"/>
      <scheme val="minor"/>
    </font>
    <font>
      <sz val="13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7" fillId="4" borderId="8" applyBorder="0" applyProtection="0"/>
    <xf numFmtId="0" fontId="7" fillId="5" borderId="2" applyBorder="0" applyProtection="0"/>
    <xf numFmtId="0" fontId="7" fillId="3" borderId="0" applyBorder="0"/>
    <xf numFmtId="2" fontId="7" fillId="6" borderId="0" applyBorder="0"/>
    <xf numFmtId="0" fontId="1" fillId="2" borderId="0" applyBorder="0"/>
    <xf numFmtId="0" fontId="10" fillId="2" borderId="1" applyBorder="0" applyAlignment="0">
      <alignment wrapText="1"/>
    </xf>
  </cellStyleXfs>
  <cellXfs count="20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Continuous"/>
    </xf>
    <xf numFmtId="0" fontId="4" fillId="2" borderId="0" xfId="1" applyFill="1"/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 applyAlignment="1">
      <alignment horizontal="centerContinuous" vertical="center" wrapText="1"/>
    </xf>
    <xf numFmtId="0" fontId="5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left"/>
    </xf>
    <xf numFmtId="0" fontId="0" fillId="2" borderId="0" xfId="0" applyFont="1" applyFill="1"/>
    <xf numFmtId="2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0" fontId="1" fillId="2" borderId="1" xfId="0" applyFont="1" applyFill="1" applyBorder="1"/>
    <xf numFmtId="0" fontId="0" fillId="2" borderId="0" xfId="0" applyFill="1" applyBorder="1"/>
    <xf numFmtId="0" fontId="1" fillId="2" borderId="3" xfId="0" applyFont="1" applyFill="1" applyBorder="1"/>
    <xf numFmtId="0" fontId="0" fillId="2" borderId="10" xfId="0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7" fillId="5" borderId="0" xfId="3" applyBorder="1"/>
    <xf numFmtId="0" fontId="7" fillId="4" borderId="0" xfId="2" applyBorder="1"/>
    <xf numFmtId="0" fontId="0" fillId="2" borderId="14" xfId="0" applyFill="1" applyBorder="1"/>
    <xf numFmtId="0" fontId="1" fillId="2" borderId="13" xfId="0" applyFont="1" applyFill="1" applyBorder="1"/>
    <xf numFmtId="0" fontId="7" fillId="3" borderId="8" xfId="4" applyBorder="1"/>
    <xf numFmtId="0" fontId="7" fillId="3" borderId="9" xfId="4" applyBorder="1"/>
    <xf numFmtId="0" fontId="8" fillId="2" borderId="0" xfId="0" applyFont="1" applyFill="1"/>
    <xf numFmtId="0" fontId="1" fillId="2" borderId="16" xfId="0" applyFont="1" applyFill="1" applyBorder="1" applyAlignment="1">
      <alignment horizontal="right"/>
    </xf>
    <xf numFmtId="0" fontId="7" fillId="3" borderId="2" xfId="4" applyBorder="1"/>
    <xf numFmtId="0" fontId="0" fillId="2" borderId="3" xfId="0" applyFill="1" applyBorder="1"/>
    <xf numFmtId="2" fontId="0" fillId="2" borderId="5" xfId="0" applyNumberFormat="1" applyFill="1" applyBorder="1"/>
    <xf numFmtId="0" fontId="7" fillId="3" borderId="16" xfId="4" applyBorder="1"/>
    <xf numFmtId="0" fontId="7" fillId="3" borderId="5" xfId="4" applyBorder="1"/>
    <xf numFmtId="0" fontId="1" fillId="2" borderId="18" xfId="0" applyFont="1" applyFill="1" applyBorder="1"/>
    <xf numFmtId="0" fontId="1" fillId="2" borderId="15" xfId="0" applyFont="1" applyFill="1" applyBorder="1"/>
    <xf numFmtId="0" fontId="7" fillId="3" borderId="15" xfId="4" applyBorder="1"/>
    <xf numFmtId="0" fontId="1" fillId="2" borderId="9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2" xfId="0" applyFont="1" applyFill="1" applyBorder="1" applyAlignment="1">
      <alignment horizontal="right"/>
    </xf>
    <xf numFmtId="0" fontId="0" fillId="6" borderId="0" xfId="0" applyFill="1"/>
    <xf numFmtId="0" fontId="0" fillId="2" borderId="0" xfId="0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22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2" fontId="7" fillId="3" borderId="0" xfId="4" applyNumberFormat="1" applyBorder="1"/>
    <xf numFmtId="0" fontId="6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0" xfId="0" applyFont="1" applyFill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22" xfId="0" applyFont="1" applyFill="1" applyBorder="1" applyAlignment="1">
      <alignment horizontal="left" vertical="center" wrapText="1"/>
    </xf>
    <xf numFmtId="0" fontId="0" fillId="2" borderId="1" xfId="0" applyFill="1" applyBorder="1"/>
    <xf numFmtId="2" fontId="7" fillId="6" borderId="28" xfId="5" applyBorder="1"/>
    <xf numFmtId="2" fontId="7" fillId="6" borderId="29" xfId="5" applyBorder="1"/>
    <xf numFmtId="0" fontId="9" fillId="2" borderId="1" xfId="0" applyFont="1" applyFill="1" applyBorder="1"/>
    <xf numFmtId="2" fontId="9" fillId="6" borderId="28" xfId="5" applyFont="1" applyBorder="1"/>
    <xf numFmtId="164" fontId="7" fillId="6" borderId="28" xfId="5" applyNumberFormat="1" applyBorder="1"/>
    <xf numFmtId="164" fontId="7" fillId="6" borderId="29" xfId="5" applyNumberFormat="1" applyBorder="1"/>
    <xf numFmtId="0" fontId="1" fillId="2" borderId="22" xfId="0" applyFont="1" applyFill="1" applyBorder="1" applyAlignment="1">
      <alignment horizontal="left"/>
    </xf>
    <xf numFmtId="0" fontId="9" fillId="2" borderId="14" xfId="0" applyFont="1" applyFill="1" applyBorder="1"/>
    <xf numFmtId="2" fontId="9" fillId="6" borderId="27" xfId="5" applyFont="1" applyBorder="1"/>
    <xf numFmtId="0" fontId="10" fillId="2" borderId="1" xfId="7" applyFont="1" applyBorder="1" applyAlignment="1">
      <alignment horizontal="right" wrapText="1"/>
    </xf>
    <xf numFmtId="0" fontId="10" fillId="2" borderId="1" xfId="7" applyFont="1" applyBorder="1" applyAlignment="1">
      <alignment horizontal="right" vertical="center"/>
    </xf>
    <xf numFmtId="0" fontId="10" fillId="2" borderId="0" xfId="7" applyFont="1" applyBorder="1" applyAlignment="1">
      <alignment horizontal="right" vertical="center"/>
    </xf>
    <xf numFmtId="0" fontId="11" fillId="2" borderId="27" xfId="7" applyFont="1" applyBorder="1" applyAlignment="1">
      <alignment horizontal="right" vertical="center" wrapText="1"/>
    </xf>
    <xf numFmtId="0" fontId="10" fillId="2" borderId="3" xfId="7" applyFont="1" applyBorder="1" applyAlignment="1">
      <alignment horizontal="right" vertical="center"/>
    </xf>
    <xf numFmtId="0" fontId="10" fillId="2" borderId="4" xfId="7" applyFont="1" applyBorder="1" applyAlignment="1">
      <alignment horizontal="right" vertical="center"/>
    </xf>
    <xf numFmtId="0" fontId="10" fillId="2" borderId="29" xfId="7" applyFont="1" applyBorder="1" applyAlignment="1">
      <alignment horizontal="right" vertical="center"/>
    </xf>
    <xf numFmtId="0" fontId="10" fillId="2" borderId="26" xfId="7" applyBorder="1" applyAlignment="1"/>
    <xf numFmtId="0" fontId="10" fillId="2" borderId="4" xfId="7" applyBorder="1" applyAlignment="1"/>
    <xf numFmtId="0" fontId="10" fillId="2" borderId="5" xfId="7" applyBorder="1" applyAlignment="1"/>
    <xf numFmtId="0" fontId="10" fillId="2" borderId="0" xfId="7" applyBorder="1" applyAlignment="1"/>
    <xf numFmtId="2" fontId="7" fillId="3" borderId="14" xfId="4" applyNumberFormat="1" applyBorder="1"/>
    <xf numFmtId="2" fontId="7" fillId="3" borderId="24" xfId="4" applyNumberFormat="1" applyBorder="1"/>
    <xf numFmtId="2" fontId="7" fillId="3" borderId="1" xfId="4" applyNumberFormat="1" applyBorder="1"/>
    <xf numFmtId="0" fontId="12" fillId="2" borderId="0" xfId="0" applyFont="1" applyFill="1"/>
    <xf numFmtId="0" fontId="13" fillId="2" borderId="0" xfId="0" applyFont="1" applyFill="1" applyAlignment="1">
      <alignment horizontal="left" vertical="center" readingOrder="1"/>
    </xf>
    <xf numFmtId="0" fontId="1" fillId="2" borderId="31" xfId="0" applyFont="1" applyFill="1" applyBorder="1"/>
    <xf numFmtId="0" fontId="1" fillId="2" borderId="12" xfId="0" applyFont="1" applyFill="1" applyBorder="1"/>
    <xf numFmtId="0" fontId="14" fillId="2" borderId="0" xfId="0" applyFont="1" applyFill="1"/>
    <xf numFmtId="0" fontId="0" fillId="2" borderId="0" xfId="0" applyFont="1" applyFill="1" applyAlignment="1">
      <alignment horizontal="left" vertical="center" indent="5"/>
    </xf>
    <xf numFmtId="0" fontId="14" fillId="2" borderId="0" xfId="0" applyFont="1" applyFill="1" applyAlignment="1">
      <alignment horizontal="centerContinuous"/>
    </xf>
    <xf numFmtId="0" fontId="15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18" fillId="2" borderId="0" xfId="0" applyFont="1" applyFill="1"/>
    <xf numFmtId="0" fontId="16" fillId="2" borderId="0" xfId="0" applyFont="1" applyFill="1"/>
    <xf numFmtId="164" fontId="0" fillId="0" borderId="14" xfId="0" applyNumberFormat="1" applyBorder="1"/>
    <xf numFmtId="2" fontId="0" fillId="0" borderId="14" xfId="0" applyNumberFormat="1" applyBorder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64" fontId="0" fillId="0" borderId="24" xfId="0" applyNumberFormat="1" applyBorder="1"/>
    <xf numFmtId="164" fontId="0" fillId="0" borderId="16" xfId="0" applyNumberFormat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" fontId="0" fillId="0" borderId="24" xfId="0" applyNumberFormat="1" applyBorder="1"/>
    <xf numFmtId="1" fontId="0" fillId="0" borderId="0" xfId="0" applyNumberFormat="1" applyBorder="1"/>
    <xf numFmtId="1" fontId="0" fillId="0" borderId="4" xfId="0" applyNumberFormat="1" applyBorder="1"/>
    <xf numFmtId="2" fontId="0" fillId="0" borderId="24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7" fillId="6" borderId="27" xfId="5" applyNumberFormat="1" applyBorder="1"/>
    <xf numFmtId="2" fontId="7" fillId="6" borderId="28" xfId="5" applyNumberFormat="1" applyBorder="1"/>
    <xf numFmtId="0" fontId="19" fillId="2" borderId="0" xfId="0" applyFont="1" applyFill="1"/>
    <xf numFmtId="0" fontId="17" fillId="2" borderId="3" xfId="0" applyFont="1" applyFill="1" applyBorder="1" applyAlignment="1">
      <alignment vertical="center"/>
    </xf>
    <xf numFmtId="0" fontId="1" fillId="2" borderId="2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20" fillId="2" borderId="0" xfId="0" applyFont="1" applyFill="1"/>
    <xf numFmtId="0" fontId="0" fillId="2" borderId="12" xfId="0" applyFill="1" applyBorder="1"/>
    <xf numFmtId="0" fontId="0" fillId="2" borderId="31" xfId="0" applyFill="1" applyBorder="1"/>
    <xf numFmtId="0" fontId="1" fillId="2" borderId="0" xfId="0" applyFont="1" applyFill="1" applyAlignment="1">
      <alignment horizontal="left" vertical="center"/>
    </xf>
    <xf numFmtId="164" fontId="18" fillId="6" borderId="28" xfId="5" applyNumberFormat="1" applyFont="1" applyBorder="1"/>
    <xf numFmtId="2" fontId="7" fillId="6" borderId="27" xfId="5" applyBorder="1"/>
    <xf numFmtId="0" fontId="0" fillId="2" borderId="0" xfId="0" applyFill="1" applyAlignment="1">
      <alignment horizontal="left" indent="1"/>
    </xf>
    <xf numFmtId="0" fontId="0" fillId="4" borderId="0" xfId="2" applyFont="1" applyBorder="1" applyProtection="1">
      <protection locked="0"/>
    </xf>
    <xf numFmtId="0" fontId="0" fillId="4" borderId="25" xfId="2" applyFont="1" applyBorder="1" applyProtection="1">
      <protection locked="0"/>
    </xf>
    <xf numFmtId="0" fontId="7" fillId="4" borderId="0" xfId="2" applyBorder="1" applyProtection="1">
      <protection locked="0"/>
    </xf>
    <xf numFmtId="0" fontId="7" fillId="4" borderId="2" xfId="2" applyBorder="1" applyProtection="1">
      <protection locked="0"/>
    </xf>
    <xf numFmtId="0" fontId="7" fillId="4" borderId="25" xfId="2" applyBorder="1" applyProtection="1">
      <protection locked="0"/>
    </xf>
    <xf numFmtId="0" fontId="0" fillId="4" borderId="25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2" applyFont="1" applyBorder="1" applyProtection="1">
      <protection locked="0"/>
    </xf>
    <xf numFmtId="0" fontId="0" fillId="4" borderId="8" xfId="2" applyFont="1" applyBorder="1" applyProtection="1">
      <protection locked="0"/>
    </xf>
    <xf numFmtId="0" fontId="7" fillId="4" borderId="8" xfId="2" applyBorder="1" applyProtection="1">
      <protection locked="0"/>
    </xf>
    <xf numFmtId="0" fontId="0" fillId="4" borderId="2" xfId="2" applyFont="1" applyBorder="1" applyProtection="1">
      <protection locked="0"/>
    </xf>
    <xf numFmtId="0" fontId="7" fillId="4" borderId="1" xfId="2" applyBorder="1" applyProtection="1">
      <protection locked="0"/>
    </xf>
    <xf numFmtId="0" fontId="0" fillId="4" borderId="2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7" fillId="4" borderId="3" xfId="2" applyBorder="1" applyProtection="1">
      <protection locked="0"/>
    </xf>
    <xf numFmtId="0" fontId="7" fillId="4" borderId="9" xfId="2" applyBorder="1" applyProtection="1">
      <protection locked="0"/>
    </xf>
    <xf numFmtId="0" fontId="7" fillId="4" borderId="4" xfId="2" applyBorder="1" applyProtection="1">
      <protection locked="0"/>
    </xf>
    <xf numFmtId="0" fontId="7" fillId="4" borderId="5" xfId="2" applyBorder="1" applyProtection="1">
      <protection locked="0"/>
    </xf>
    <xf numFmtId="0" fontId="7" fillId="4" borderId="15" xfId="2" applyBorder="1" applyProtection="1">
      <protection locked="0"/>
    </xf>
    <xf numFmtId="0" fontId="7" fillId="5" borderId="16" xfId="3" applyBorder="1" applyProtection="1">
      <protection locked="0"/>
    </xf>
    <xf numFmtId="0" fontId="0" fillId="5" borderId="2" xfId="3" applyFont="1" applyBorder="1" applyProtection="1">
      <protection locked="0"/>
    </xf>
    <xf numFmtId="0" fontId="0" fillId="4" borderId="8" xfId="2" applyFont="1" applyBorder="1" applyAlignment="1" applyProtection="1">
      <alignment wrapText="1"/>
      <protection locked="0"/>
    </xf>
    <xf numFmtId="0" fontId="7" fillId="5" borderId="2" xfId="3" applyBorder="1" applyProtection="1">
      <protection locked="0"/>
    </xf>
    <xf numFmtId="0" fontId="18" fillId="4" borderId="8" xfId="2" applyFont="1" applyBorder="1" applyProtection="1">
      <protection locked="0"/>
    </xf>
    <xf numFmtId="0" fontId="18" fillId="5" borderId="2" xfId="3" applyFont="1" applyBorder="1" applyProtection="1">
      <protection locked="0"/>
    </xf>
    <xf numFmtId="0" fontId="18" fillId="4" borderId="8" xfId="2" applyFont="1" applyBorder="1" applyAlignment="1" applyProtection="1">
      <alignment vertical="center"/>
      <protection locked="0"/>
    </xf>
    <xf numFmtId="0" fontId="0" fillId="4" borderId="15" xfId="2" applyFont="1" applyBorder="1" applyProtection="1">
      <protection locked="0"/>
    </xf>
    <xf numFmtId="0" fontId="18" fillId="5" borderId="0" xfId="3" applyFont="1" applyBorder="1" applyAlignment="1" applyProtection="1">
      <alignment vertical="center"/>
      <protection locked="0"/>
    </xf>
    <xf numFmtId="0" fontId="18" fillId="4" borderId="19" xfId="2" applyFont="1" applyBorder="1" applyAlignment="1" applyProtection="1">
      <alignment vertical="center"/>
      <protection locked="0"/>
    </xf>
    <xf numFmtId="0" fontId="18" fillId="4" borderId="9" xfId="2" applyFont="1" applyBorder="1" applyAlignment="1" applyProtection="1">
      <alignment vertical="center"/>
      <protection locked="0"/>
    </xf>
    <xf numFmtId="0" fontId="18" fillId="5" borderId="4" xfId="3" applyFont="1" applyBorder="1" applyAlignment="1" applyProtection="1">
      <alignment vertical="center"/>
      <protection locked="0"/>
    </xf>
    <xf numFmtId="0" fontId="18" fillId="4" borderId="20" xfId="2" applyFont="1" applyBorder="1" applyAlignment="1" applyProtection="1">
      <alignment vertical="center"/>
      <protection locked="0"/>
    </xf>
    <xf numFmtId="0" fontId="0" fillId="5" borderId="30" xfId="3" applyFont="1" applyBorder="1" applyProtection="1">
      <protection locked="0"/>
    </xf>
    <xf numFmtId="0" fontId="0" fillId="4" borderId="27" xfId="2" applyFont="1" applyBorder="1" applyProtection="1">
      <protection locked="0"/>
    </xf>
    <xf numFmtId="0" fontId="18" fillId="5" borderId="27" xfId="3" applyFont="1" applyBorder="1" applyAlignment="1" applyProtection="1">
      <alignment vertical="center"/>
      <protection locked="0"/>
    </xf>
    <xf numFmtId="0" fontId="0" fillId="5" borderId="19" xfId="3" applyFont="1" applyBorder="1" applyProtection="1">
      <protection locked="0"/>
    </xf>
    <xf numFmtId="0" fontId="0" fillId="4" borderId="28" xfId="2" applyFont="1" applyBorder="1" applyProtection="1">
      <protection locked="0"/>
    </xf>
    <xf numFmtId="0" fontId="18" fillId="5" borderId="28" xfId="3" applyFont="1" applyBorder="1" applyAlignment="1" applyProtection="1">
      <alignment vertical="center"/>
      <protection locked="0"/>
    </xf>
    <xf numFmtId="0" fontId="7" fillId="4" borderId="28" xfId="2" applyBorder="1" applyProtection="1">
      <protection locked="0"/>
    </xf>
    <xf numFmtId="0" fontId="7" fillId="5" borderId="19" xfId="3" applyBorder="1" applyProtection="1">
      <protection locked="0"/>
    </xf>
    <xf numFmtId="0" fontId="7" fillId="5" borderId="20" xfId="3" applyBorder="1" applyProtection="1">
      <protection locked="0"/>
    </xf>
    <xf numFmtId="0" fontId="7" fillId="4" borderId="29" xfId="2" applyBorder="1" applyProtection="1">
      <protection locked="0"/>
    </xf>
    <xf numFmtId="0" fontId="18" fillId="5" borderId="29" xfId="3" applyFont="1" applyBorder="1" applyAlignment="1" applyProtection="1">
      <alignment vertical="center"/>
      <protection locked="0"/>
    </xf>
    <xf numFmtId="1" fontId="7" fillId="4" borderId="0" xfId="2" applyNumberFormat="1" applyBorder="1" applyProtection="1">
      <protection locked="0"/>
    </xf>
    <xf numFmtId="1" fontId="0" fillId="4" borderId="0" xfId="2" applyNumberFormat="1" applyFont="1" applyBorder="1" applyProtection="1">
      <protection locked="0"/>
    </xf>
    <xf numFmtId="0" fontId="7" fillId="4" borderId="24" xfId="2" applyBorder="1" applyProtection="1">
      <protection locked="0"/>
    </xf>
    <xf numFmtId="1" fontId="7" fillId="4" borderId="24" xfId="2" applyNumberFormat="1" applyBorder="1" applyProtection="1">
      <protection locked="0"/>
    </xf>
    <xf numFmtId="1" fontId="0" fillId="4" borderId="24" xfId="2" applyNumberFormat="1" applyFont="1" applyBorder="1" applyProtection="1">
      <protection locked="0"/>
    </xf>
    <xf numFmtId="0" fontId="7" fillId="4" borderId="16" xfId="2" applyBorder="1" applyProtection="1">
      <protection locked="0"/>
    </xf>
    <xf numFmtId="0" fontId="7" fillId="4" borderId="21" xfId="2" applyBorder="1" applyProtection="1">
      <protection locked="0"/>
    </xf>
    <xf numFmtId="0" fontId="7" fillId="4" borderId="17" xfId="2" applyBorder="1" applyProtection="1">
      <protection locked="0"/>
    </xf>
    <xf numFmtId="0" fontId="0" fillId="4" borderId="17" xfId="2" applyFont="1" applyBorder="1" applyProtection="1">
      <protection locked="0"/>
    </xf>
    <xf numFmtId="0" fontId="7" fillId="4" borderId="18" xfId="2" applyBorder="1" applyProtection="1">
      <protection locked="0"/>
    </xf>
    <xf numFmtId="0" fontId="18" fillId="4" borderId="9" xfId="2" applyFont="1" applyBorder="1" applyProtection="1">
      <protection locked="0"/>
    </xf>
    <xf numFmtId="0" fontId="18" fillId="5" borderId="5" xfId="3" applyFont="1" applyBorder="1" applyProtection="1">
      <protection locked="0"/>
    </xf>
    <xf numFmtId="0" fontId="1" fillId="2" borderId="3" xfId="0" applyFont="1" applyFill="1" applyBorder="1" applyAlignment="1"/>
    <xf numFmtId="0" fontId="1" fillId="2" borderId="14" xfId="0" applyFont="1" applyFill="1" applyBorder="1" applyAlignment="1"/>
    <xf numFmtId="0" fontId="1" fillId="2" borderId="1" xfId="0" applyFont="1" applyFill="1" applyBorder="1" applyAlignment="1"/>
    <xf numFmtId="0" fontId="7" fillId="4" borderId="14" xfId="2" applyBorder="1" applyProtection="1">
      <protection locked="0"/>
    </xf>
    <xf numFmtId="0" fontId="1" fillId="2" borderId="27" xfId="0" applyFont="1" applyFill="1" applyBorder="1"/>
    <xf numFmtId="2" fontId="7" fillId="3" borderId="3" xfId="4" applyNumberFormat="1" applyBorder="1"/>
    <xf numFmtId="2" fontId="7" fillId="3" borderId="4" xfId="4" applyNumberFormat="1" applyBorder="1"/>
    <xf numFmtId="164" fontId="7" fillId="6" borderId="27" xfId="5" applyNumberFormat="1" applyBorder="1"/>
    <xf numFmtId="0" fontId="0" fillId="2" borderId="0" xfId="0" applyFill="1" applyAlignment="1" applyProtection="1">
      <alignment wrapText="1"/>
      <protection hidden="1"/>
    </xf>
    <xf numFmtId="2" fontId="0" fillId="2" borderId="0" xfId="0" applyNumberFormat="1" applyFill="1" applyProtection="1">
      <protection hidden="1"/>
    </xf>
    <xf numFmtId="0" fontId="1" fillId="2" borderId="0" xfId="0" applyFont="1" applyFill="1" applyBorder="1" applyAlignment="1">
      <alignment horizontal="left"/>
    </xf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22" xfId="0" applyFill="1" applyBorder="1"/>
    <xf numFmtId="164" fontId="18" fillId="6" borderId="27" xfId="5" applyNumberFormat="1" applyFont="1" applyBorder="1"/>
    <xf numFmtId="164" fontId="18" fillId="6" borderId="29" xfId="5" applyNumberFormat="1" applyFont="1" applyBorder="1"/>
    <xf numFmtId="2" fontId="18" fillId="6" borderId="28" xfId="5" applyFont="1" applyBorder="1"/>
    <xf numFmtId="2" fontId="18" fillId="6" borderId="29" xfId="5" applyFont="1" applyBorder="1"/>
    <xf numFmtId="0" fontId="7" fillId="4" borderId="0" xfId="2" applyBorder="1"/>
    <xf numFmtId="0" fontId="18" fillId="2" borderId="0" xfId="0" applyFont="1" applyFill="1" applyBorder="1" applyAlignment="1">
      <alignment horizontal="left" vertical="top" wrapText="1"/>
    </xf>
  </cellXfs>
  <cellStyles count="8">
    <cellStyle name="Calculation cells" xfId="4"/>
    <cellStyle name="Drop-down inputs" xfId="3"/>
    <cellStyle name="Hyperlink" xfId="1" builtinId="8"/>
    <cellStyle name="Input cells - free entry" xfId="2"/>
    <cellStyle name="Labels and info" xfId="6"/>
    <cellStyle name="Linked cells" xfId="7"/>
    <cellStyle name="Normal" xfId="0" builtinId="0"/>
    <cellStyle name="Output cells" xfId="5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'7. Summary of results'!$N$25</c:f>
              <c:strCache>
                <c:ptCount val="1"/>
                <c:pt idx="0">
                  <c:v>Benefits</c:v>
                </c:pt>
              </c:strCache>
            </c:strRef>
          </c:tx>
          <c:spPr>
            <a:ln w="28575">
              <a:noFill/>
            </a:ln>
          </c:spPr>
          <c:dLbls>
            <c:dLbl>
              <c:idx val="0"/>
              <c:tx>
                <c:strRef>
                  <c:f>'7. Summary of results'!$B$26</c:f>
                  <c:strCache>
                    <c:ptCount val="1"/>
                    <c:pt idx="0">
                      <c:v>Option 1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{66087117-AE24-465A-BD96-18FBF90D16B9}</c15:txfldGUID>
                      <c15:f>'7. Summary of results'!$B$26</c15:f>
                      <c15:dlblFieldTableCache>
                        <c:ptCount val="1"/>
                        <c:pt idx="0">
                          <c:v>Option 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tx>
                <c:strRef>
                  <c:f>'7. Summary of results'!$B$27</c:f>
                  <c:strCache>
                    <c:ptCount val="1"/>
                    <c:pt idx="0">
                      <c:v>Option 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{CDA5CC11-8495-461F-80FA-B84DF781805B}</c15:txfldGUID>
                      <c15:f>'7. Summary of results'!$B$27</c15:f>
                      <c15:dlblFieldTableCache>
                        <c:ptCount val="1"/>
                        <c:pt idx="0">
                          <c:v>Option 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tx>
                <c:strRef>
                  <c:f>'7. Summary of results'!$B$28</c:f>
                  <c:strCache>
                    <c:ptCount val="1"/>
                    <c:pt idx="0">
                      <c:v>Option 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{A96240BA-EDB9-4B68-BEE9-7E0F66D2EDC3}</c15:txfldGUID>
                      <c15:f>'7. Summary of results'!$B$28</c15:f>
                      <c15:dlblFieldTableCache>
                        <c:ptCount val="1"/>
                        <c:pt idx="0">
                          <c:v>Option 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tx>
                <c:strRef>
                  <c:f>'7. Summary of results'!$B$29</c:f>
                  <c:strCache>
                    <c:ptCount val="1"/>
                    <c:pt idx="0">
                      <c:v>Option 4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{BF27E7F4-3104-449E-9AD4-BBED34EFCC74}</c15:txfldGUID>
                      <c15:f>'7. Summary of results'!$B$29</c15:f>
                      <c15:dlblFieldTableCache>
                        <c:ptCount val="1"/>
                        <c:pt idx="0">
                          <c:v>Option 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tx>
                <c:strRef>
                  <c:f>'7. Summary of results'!$B$30</c:f>
                  <c:strCache>
                    <c:ptCount val="1"/>
                    <c:pt idx="0">
                      <c:v>Option 5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{6C3586A9-DB88-41E0-BE87-1244EF79D606}</c15:txfldGUID>
                      <c15:f>'7. Summary of results'!$B$30</c15:f>
                      <c15:dlblFieldTableCache>
                        <c:ptCount val="1"/>
                        <c:pt idx="0">
                          <c:v>Option 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tx>
                <c:strRef>
                  <c:f>'7. Summary of results'!$B$31</c:f>
                  <c:strCache>
                    <c:ptCount val="1"/>
                    <c:pt idx="0">
                      <c:v>Option 6</c:v>
                    </c:pt>
                  </c:strCache>
                </c:strRef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{9CEB99BB-C4A1-49EC-9000-A7481174CC9B}</c15:txfldGUID>
                      <c15:f>'7. Summary of results'!$B$31</c15:f>
                      <c15:dlblFieldTableCache>
                        <c:ptCount val="1"/>
                        <c:pt idx="0">
                          <c:v>Option 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tx>
                <c:strRef>
                  <c:f>'7. Summary of results'!$B$32</c:f>
                  <c:strCache>
                    <c:ptCount val="1"/>
                    <c:pt idx="0">
                      <c:v>Option 7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{F77524AF-DCF1-4C33-A6EF-11BC4E3FECD1}</c15:txfldGUID>
                      <c15:f>'7. Summary of results'!$B$32</c15:f>
                      <c15:dlblFieldTableCache>
                        <c:ptCount val="1"/>
                        <c:pt idx="0">
                          <c:v>Option 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tx>
                <c:strRef>
                  <c:f>'7. Summary of results'!$B$33</c:f>
                  <c:strCache>
                    <c:ptCount val="1"/>
                    <c:pt idx="0">
                      <c:v>Option 8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{B2B2AB7E-33D6-4D27-B0AE-F3CBDBDF90F1}</c15:txfldGUID>
                      <c15:f>'7. Summary of results'!$B$33</c15:f>
                      <c15:dlblFieldTableCache>
                        <c:ptCount val="1"/>
                        <c:pt idx="0">
                          <c:v>Option 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'7. Summary of results'!$M$26:$M$45</c:f>
              <c:numCache>
                <c:formatCode>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'7. Summary of results'!$N$26:$N$45</c:f>
              <c:numCache>
                <c:formatCode>0.00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603272"/>
        <c:axId val="176603664"/>
      </c:scatterChart>
      <c:valAx>
        <c:axId val="176603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Cost, US $ million /unit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76603664"/>
        <c:crosses val="autoZero"/>
        <c:crossBetween val="midCat"/>
      </c:valAx>
      <c:valAx>
        <c:axId val="176603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Benefit score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76603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</xdr:row>
      <xdr:rowOff>85726</xdr:rowOff>
    </xdr:from>
    <xdr:to>
      <xdr:col>10</xdr:col>
      <xdr:colOff>561975</xdr:colOff>
      <xdr:row>15</xdr:row>
      <xdr:rowOff>28575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371600" y="542926"/>
          <a:ext cx="6200775" cy="24193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indent="0" algn="l" rtl="0">
            <a:buFont typeface="Arial" panose="020B0604020202020204" pitchFamily="34" charset="0"/>
            <a:buNone/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Purpose of this step:</a:t>
          </a:r>
        </a:p>
        <a:p>
          <a:pPr marL="0" indent="0" algn="l" rtl="0">
            <a:buFont typeface="Arial" panose="020B0604020202020204" pitchFamily="34" charset="0"/>
            <a:buNone/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Establish the aims, and who will participate</a:t>
          </a:r>
        </a:p>
        <a:p>
          <a:pPr marL="0" indent="0" algn="l" rtl="0">
            <a:buFont typeface="Arial" panose="020B0604020202020204" pitchFamily="34" charset="0"/>
            <a:buNone/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Design the socio-technical system for conducting the MCA</a:t>
          </a:r>
        </a:p>
        <a:p>
          <a:pPr marL="0" indent="0" algn="l" rtl="0">
            <a:buFont typeface="Arial" panose="020B0604020202020204" pitchFamily="34" charset="0"/>
            <a:buNone/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Consider the context and goals for the exercise</a:t>
          </a:r>
          <a:endParaRPr lang="en-GB" sz="11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Input: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Output: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.</a:t>
          </a: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Relevant section in Guidebook:</a:t>
          </a:r>
        </a:p>
        <a:p>
          <a:pPr rtl="0"/>
          <a:r>
            <a:rPr lang="en-GB">
              <a:effectLst/>
            </a:rPr>
            <a:t>6.2.1, 6.2.2, 6.2.3</a:t>
          </a: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Who is involved:</a:t>
          </a:r>
        </a:p>
        <a:p>
          <a:pPr rtl="0"/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National team, coordinator, Consultant, stakeholders</a:t>
          </a:r>
          <a:endParaRPr lang="en-GB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19050</xdr:colOff>
      <xdr:row>26</xdr:row>
      <xdr:rowOff>9526</xdr:rowOff>
    </xdr:from>
    <xdr:to>
      <xdr:col>16</xdr:col>
      <xdr:colOff>9524</xdr:colOff>
      <xdr:row>29</xdr:row>
      <xdr:rowOff>180976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238250" y="5343526"/>
          <a:ext cx="10067924" cy="742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 sz="1000"/>
          </a:pPr>
          <a:r>
            <a:rPr lang="en-GB" sz="1000">
              <a:effectLst/>
              <a:latin typeface="+mn-lt"/>
              <a:ea typeface="+mn-ea"/>
              <a:cs typeface="+mn-cs"/>
            </a:rPr>
            <a:t>Fill in Section XXX in the report</a:t>
          </a:r>
          <a:r>
            <a:rPr lang="en-GB" sz="1000" baseline="0">
              <a:effectLst/>
              <a:latin typeface="+mn-lt"/>
              <a:ea typeface="+mn-ea"/>
              <a:cs typeface="+mn-cs"/>
            </a:rPr>
            <a:t> template</a:t>
          </a:r>
          <a:endParaRPr lang="en-GB">
            <a:effectLst/>
          </a:endParaRPr>
        </a:p>
        <a:p>
          <a:pPr marL="0" indent="0" algn="l" rtl="0">
            <a:buFont typeface="Arial" panose="020B0604020202020204" pitchFamily="34" charset="0"/>
            <a:buNone/>
            <a:defRPr sz="1000"/>
          </a:pPr>
          <a:endParaRPr lang="en-GB">
            <a:effectLst/>
          </a:endParaRPr>
        </a:p>
      </xdr:txBody>
    </xdr:sp>
    <xdr:clientData/>
  </xdr:twoCellAnchor>
  <xdr:twoCellAnchor>
    <xdr:from>
      <xdr:col>2</xdr:col>
      <xdr:colOff>9525</xdr:colOff>
      <xdr:row>30</xdr:row>
      <xdr:rowOff>180974</xdr:rowOff>
    </xdr:from>
    <xdr:to>
      <xdr:col>15</xdr:col>
      <xdr:colOff>609599</xdr:colOff>
      <xdr:row>35</xdr:row>
      <xdr:rowOff>95249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8725" y="6276974"/>
          <a:ext cx="10067924" cy="86677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 sz="1000"/>
          </a:pPr>
          <a:r>
            <a:rPr lang="en-GB" sz="1000">
              <a:effectLst/>
              <a:latin typeface="+mn-lt"/>
              <a:ea typeface="+mn-ea"/>
              <a:cs typeface="+mn-cs"/>
            </a:rPr>
            <a:t>Fill in Section XXX in the report</a:t>
          </a:r>
          <a:r>
            <a:rPr lang="en-GB" sz="1000" baseline="0">
              <a:effectLst/>
              <a:latin typeface="+mn-lt"/>
              <a:ea typeface="+mn-ea"/>
              <a:cs typeface="+mn-cs"/>
            </a:rPr>
            <a:t> template</a:t>
          </a:r>
          <a:endParaRPr lang="en-GB">
            <a:effectLst/>
          </a:endParaRPr>
        </a:p>
        <a:p>
          <a:pPr marL="0" indent="0" algn="l" rtl="0">
            <a:buFont typeface="Arial" panose="020B0604020202020204" pitchFamily="34" charset="0"/>
            <a:buNone/>
            <a:defRPr sz="1000"/>
          </a:pPr>
          <a:endParaRPr lang="en-GB">
            <a:effectLst/>
          </a:endParaRPr>
        </a:p>
      </xdr:txBody>
    </xdr:sp>
    <xdr:clientData/>
  </xdr:twoCellAnchor>
  <xdr:twoCellAnchor>
    <xdr:from>
      <xdr:col>1</xdr:col>
      <xdr:colOff>561975</xdr:colOff>
      <xdr:row>38</xdr:row>
      <xdr:rowOff>180975</xdr:rowOff>
    </xdr:from>
    <xdr:to>
      <xdr:col>16</xdr:col>
      <xdr:colOff>142875</xdr:colOff>
      <xdr:row>43</xdr:row>
      <xdr:rowOff>66675</xdr:rowOff>
    </xdr:to>
    <xdr:sp macro="" textlink="">
      <xdr:nvSpPr>
        <xdr:cNvPr id="10" name="Text Box 8"/>
        <xdr:cNvSpPr txBox="1">
          <a:spLocks noChangeArrowheads="1"/>
        </xdr:cNvSpPr>
      </xdr:nvSpPr>
      <xdr:spPr bwMode="auto">
        <a:xfrm>
          <a:off x="1171575" y="7800975"/>
          <a:ext cx="10267950" cy="8382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 sz="1000"/>
          </a:pPr>
          <a:r>
            <a:rPr lang="en-GB" sz="1000">
              <a:effectLst/>
              <a:latin typeface="+mn-lt"/>
              <a:ea typeface="+mn-ea"/>
              <a:cs typeface="+mn-cs"/>
            </a:rPr>
            <a:t>Fill in Section XXX in the report</a:t>
          </a:r>
          <a:r>
            <a:rPr lang="en-GB" sz="1000" baseline="0">
              <a:effectLst/>
              <a:latin typeface="+mn-lt"/>
              <a:ea typeface="+mn-ea"/>
              <a:cs typeface="+mn-cs"/>
            </a:rPr>
            <a:t> template</a:t>
          </a:r>
          <a:endParaRPr lang="en-GB">
            <a:effectLst/>
          </a:endParaRPr>
        </a:p>
        <a:p>
          <a:pPr marL="0" indent="0" algn="l" rtl="0">
            <a:buFont typeface="Arial" panose="020B0604020202020204" pitchFamily="34" charset="0"/>
            <a:buNone/>
            <a:defRPr sz="1000"/>
          </a:pPr>
          <a:endParaRPr lang="en-GB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428625</xdr:colOff>
      <xdr:row>8</xdr:row>
      <xdr:rowOff>104775</xdr:rowOff>
    </xdr:from>
    <xdr:ext cx="4752975" cy="264560"/>
    <xdr:sp macro="" textlink="">
      <xdr:nvSpPr>
        <xdr:cNvPr id="2" name="TextBox 1"/>
        <xdr:cNvSpPr txBox="1"/>
      </xdr:nvSpPr>
      <xdr:spPr>
        <a:xfrm>
          <a:off x="1038225" y="295275"/>
          <a:ext cx="4752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57149</xdr:colOff>
      <xdr:row>2</xdr:row>
      <xdr:rowOff>9525</xdr:rowOff>
    </xdr:from>
    <xdr:to>
      <xdr:col>4</xdr:col>
      <xdr:colOff>1562099</xdr:colOff>
      <xdr:row>17</xdr:row>
      <xdr:rowOff>9525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7324" y="466725"/>
          <a:ext cx="5857875" cy="2857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Purpose of this step: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/>
          </a:r>
          <a:br>
            <a:rPr lang="en-GB" sz="1100" b="0" i="0" u="none" strike="noStrike" baseline="0">
              <a:solidFill>
                <a:srgbClr val="000000"/>
              </a:solidFill>
              <a:latin typeface="Calibri"/>
            </a:rPr>
          </a:b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To identify a set of technology options to be appraised in later stages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Input: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Long list of options can be based on ClimateTechWiki, Guide Book for Transport, TNA project website.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Other options specific to the country may be suggested by experts.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Output: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Rejection of unsuitable options. The remaining options will be evaluated at the later stages of the process.</a:t>
          </a: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Relevant section in Guidebook:</a:t>
          </a:r>
        </a:p>
        <a:p>
          <a:pPr rtl="0"/>
          <a:r>
            <a:rPr lang="en-GB">
              <a:effectLst/>
            </a:rPr>
            <a:t>6.2.4</a:t>
          </a: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Who is involved:</a:t>
          </a:r>
        </a:p>
        <a:p>
          <a:pPr rtl="0"/>
          <a:r>
            <a:rPr lang="en-GB" sz="1100" b="0" i="0" baseline="0">
              <a:effectLst/>
              <a:latin typeface="+mn-lt"/>
              <a:ea typeface="+mn-ea"/>
              <a:cs typeface="+mn-cs"/>
            </a:rPr>
            <a:t>First (long) list made by </a:t>
          </a:r>
          <a:r>
            <a:rPr lang="en-GB" sz="1100" b="0" i="0" u="sng" baseline="0">
              <a:effectLst/>
              <a:latin typeface="+mn-lt"/>
              <a:ea typeface="+mn-ea"/>
              <a:cs typeface="+mn-cs"/>
            </a:rPr>
            <a:t>consultant</a:t>
          </a:r>
        </a:p>
        <a:p>
          <a:pPr rtl="0"/>
          <a:r>
            <a:rPr lang="en-GB" sz="1100" b="0" i="0" baseline="0">
              <a:effectLst/>
              <a:latin typeface="+mn-lt"/>
              <a:ea typeface="+mn-ea"/>
              <a:cs typeface="+mn-cs"/>
            </a:rPr>
            <a:t>Input by </a:t>
          </a:r>
          <a:r>
            <a:rPr lang="en-GB" sz="1100" b="0" i="0" u="sng" baseline="0">
              <a:effectLst/>
              <a:latin typeface="+mn-lt"/>
              <a:ea typeface="+mn-ea"/>
              <a:cs typeface="+mn-cs"/>
            </a:rPr>
            <a:t>stakeholder group</a:t>
          </a:r>
          <a:endParaRPr lang="en-GB" b="0" u="sng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428625</xdr:colOff>
      <xdr:row>8</xdr:row>
      <xdr:rowOff>104775</xdr:rowOff>
    </xdr:from>
    <xdr:ext cx="4752975" cy="264560"/>
    <xdr:sp macro="" textlink="">
      <xdr:nvSpPr>
        <xdr:cNvPr id="2" name="TextBox 1"/>
        <xdr:cNvSpPr txBox="1"/>
      </xdr:nvSpPr>
      <xdr:spPr>
        <a:xfrm>
          <a:off x="1543050" y="295275"/>
          <a:ext cx="4752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57149</xdr:colOff>
      <xdr:row>2</xdr:row>
      <xdr:rowOff>76200</xdr:rowOff>
    </xdr:from>
    <xdr:to>
      <xdr:col>5</xdr:col>
      <xdr:colOff>1624853</xdr:colOff>
      <xdr:row>14</xdr:row>
      <xdr:rowOff>28575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343024" y="533400"/>
          <a:ext cx="5968254" cy="2238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Purpose of this step: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/>
          </a:r>
          <a:br>
            <a:rPr lang="en-GB" sz="1100" b="0" i="0" u="none" strike="noStrike" baseline="0">
              <a:solidFill>
                <a:srgbClr val="000000"/>
              </a:solidFill>
              <a:latin typeface="Calibri"/>
            </a:rPr>
          </a:b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To identify criteria for assessing the consequences of each option.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Input: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Prior knowledge on country objectives, e.g. strategies, plans. Sector status. 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Data availability can also be considered in criteria selection.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Output: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A set of criteria pertaining to the different objectives, together with the units for measurement and evaluation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Relevant section in Guidebook: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6.2.5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Who is involved: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Stakeholders, national team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</xdr:row>
      <xdr:rowOff>66675</xdr:rowOff>
    </xdr:from>
    <xdr:to>
      <xdr:col>6</xdr:col>
      <xdr:colOff>537883</xdr:colOff>
      <xdr:row>16</xdr:row>
      <xdr:rowOff>180975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466849" y="523875"/>
          <a:ext cx="6529109" cy="278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Purpose of this step: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/>
          </a:r>
          <a:br>
            <a:rPr lang="en-GB" sz="1100" b="0" i="0" u="none" strike="noStrike" baseline="0">
              <a:solidFill>
                <a:srgbClr val="000000"/>
              </a:solidFill>
              <a:latin typeface="Calibri"/>
            </a:rPr>
          </a:b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To evaluate each option on the criteria. Depending on the units or scale selected in the previous step, a score will be assigned to each option which will reflect how it performs on the particular criterion. 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- If score is Likert scale or similar, consider the relative differences in consequences of each options, and asign numbers so they reflect these preferences for different options.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- If score is actual performance units (tCO2, $, etc.), simply the number in those units can be entered.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Input: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Collective knowledge of participants, existing studies or results of data collection exercises available in-country (only previously conducted)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Output: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A scoring (performance) matrix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Relevant section in Guidebook: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6.2.8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Who is involved: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Key stakeholders, national team (coordination)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428625</xdr:colOff>
      <xdr:row>1</xdr:row>
      <xdr:rowOff>104775</xdr:rowOff>
    </xdr:from>
    <xdr:ext cx="4752975" cy="264560"/>
    <xdr:sp macro="" textlink="">
      <xdr:nvSpPr>
        <xdr:cNvPr id="2" name="TextBox 1"/>
        <xdr:cNvSpPr txBox="1"/>
      </xdr:nvSpPr>
      <xdr:spPr>
        <a:xfrm>
          <a:off x="1543050" y="295275"/>
          <a:ext cx="4752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79560</xdr:colOff>
      <xdr:row>2</xdr:row>
      <xdr:rowOff>47624</xdr:rowOff>
    </xdr:from>
    <xdr:to>
      <xdr:col>5</xdr:col>
      <xdr:colOff>1584510</xdr:colOff>
      <xdr:row>12</xdr:row>
      <xdr:rowOff>87966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794060" y="507065"/>
          <a:ext cx="7197538" cy="19453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Purpose of this step: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/>
          </a:r>
          <a:br>
            <a:rPr lang="en-GB" sz="1100" b="0" i="0" u="none" strike="noStrike" baseline="0">
              <a:solidFill>
                <a:srgbClr val="000000"/>
              </a:solidFill>
              <a:latin typeface="Calibri"/>
            </a:rPr>
          </a:b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To assess weights of each criterion to reflect its relative importance to the decision.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Input: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List of options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Stakeholder discussions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Output: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A complete set of weights, reflecting the relative importance of each criterion to the decision 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Relevant section in Guidebook: 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6.2.10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Who is involved: 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Stakeholders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79561</xdr:colOff>
      <xdr:row>2</xdr:row>
      <xdr:rowOff>47624</xdr:rowOff>
    </xdr:from>
    <xdr:to>
      <xdr:col>5</xdr:col>
      <xdr:colOff>908237</xdr:colOff>
      <xdr:row>16</xdr:row>
      <xdr:rowOff>44824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558737" y="507065"/>
          <a:ext cx="6308353" cy="2664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Automatic step.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Uses weighted sum method for aggregation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1076885</xdr:colOff>
      <xdr:row>2</xdr:row>
      <xdr:rowOff>67235</xdr:rowOff>
    </xdr:from>
    <xdr:to>
      <xdr:col>6</xdr:col>
      <xdr:colOff>33618</xdr:colOff>
      <xdr:row>19</xdr:row>
      <xdr:rowOff>112059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345826" y="526676"/>
          <a:ext cx="4907057" cy="32833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Purpose of this step:</a:t>
          </a: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/>
          </a:r>
          <a:br>
            <a:rPr lang="en-GB" sz="1100" b="0" i="0" u="none" strike="noStrike" baseline="0">
              <a:solidFill>
                <a:srgbClr val="000000"/>
              </a:solidFill>
              <a:latin typeface="Calibri"/>
            </a:rPr>
          </a:b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This sheet provides a summary of results of the scoring exercise.  There are two levels of results to consider: the top level score which includes both benefits and costs, as a weighted average. The next level shows the trade-offs between benefits and costs (plot). This essentially portrays the value-for-money of each option.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Input: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+mn-lt"/>
            </a:rPr>
            <a:t>All previous calculations and inputs.</a:t>
          </a:r>
        </a:p>
        <a:p>
          <a:pPr rtl="0"/>
          <a:r>
            <a:rPr lang="en-GB" sz="1100" b="0" i="0" baseline="0">
              <a:effectLst/>
              <a:latin typeface="+mn-lt"/>
              <a:ea typeface="+mn-ea"/>
              <a:cs typeface="+mn-cs"/>
            </a:rPr>
            <a:t>Discussions on prioritisation: </a:t>
          </a:r>
          <a:br>
            <a:rPr lang="en-GB" sz="1100" b="0" i="0" baseline="0">
              <a:effectLst/>
              <a:latin typeface="+mn-lt"/>
              <a:ea typeface="+mn-ea"/>
              <a:cs typeface="+mn-cs"/>
            </a:rPr>
          </a:br>
          <a:r>
            <a:rPr lang="en-GB" sz="1100" b="0" i="0" baseline="0">
              <a:effectLst/>
              <a:latin typeface="+mn-lt"/>
              <a:ea typeface="+mn-ea"/>
              <a:cs typeface="+mn-cs"/>
            </a:rPr>
            <a:t>-Most cost-effective?</a:t>
          </a:r>
          <a:endParaRPr lang="en-GB">
            <a:effectLst/>
          </a:endParaRPr>
        </a:p>
        <a:p>
          <a:pPr rtl="0"/>
          <a:r>
            <a:rPr lang="en-GB" sz="1100" b="0" i="0" baseline="0">
              <a:effectLst/>
              <a:latin typeface="+mn-lt"/>
              <a:ea typeface="+mn-ea"/>
              <a:cs typeface="+mn-cs"/>
            </a:rPr>
            <a:t>-Highest overall score?</a:t>
          </a:r>
          <a:endParaRPr lang="en-GB">
            <a:effectLst/>
          </a:endParaRPr>
        </a:p>
        <a:p>
          <a:pPr rtl="0"/>
          <a:r>
            <a:rPr lang="en-GB" sz="1100" b="0" i="0" baseline="0">
              <a:effectLst/>
              <a:latin typeface="+mn-lt"/>
              <a:ea typeface="+mn-ea"/>
              <a:cs typeface="+mn-cs"/>
            </a:rPr>
            <a:t>-Cost-benefit ratio?</a:t>
          </a:r>
        </a:p>
        <a:p>
          <a:pPr rtl="0"/>
          <a:r>
            <a:rPr lang="en-GB" sz="1100" b="0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Consider sensitivity analysis on inputs.</a:t>
          </a:r>
          <a:endParaRPr lang="en-GB" sz="11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Output: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Ranking of options, agreement which are to be prioritised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Recommendations  for inclusion in TAP.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Relevant section in Guidebook: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6.2.13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Who is involved:</a:t>
          </a: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National TNA Committee, consultants, stakeholders</a:t>
          </a:r>
        </a:p>
      </xdr:txBody>
    </xdr:sp>
    <xdr:clientData/>
  </xdr:twoCellAnchor>
  <xdr:twoCellAnchor>
    <xdr:from>
      <xdr:col>12</xdr:col>
      <xdr:colOff>22412</xdr:colOff>
      <xdr:row>5</xdr:row>
      <xdr:rowOff>101973</xdr:rowOff>
    </xdr:from>
    <xdr:to>
      <xdr:col>18</xdr:col>
      <xdr:colOff>1434354</xdr:colOff>
      <xdr:row>19</xdr:row>
      <xdr:rowOff>178173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56032</xdr:colOff>
      <xdr:row>0</xdr:row>
      <xdr:rowOff>44824</xdr:rowOff>
    </xdr:from>
    <xdr:to>
      <xdr:col>18</xdr:col>
      <xdr:colOff>1467972</xdr:colOff>
      <xdr:row>3</xdr:row>
      <xdr:rowOff>179294</xdr:rowOff>
    </xdr:to>
    <xdr:sp macro="" textlink="">
      <xdr:nvSpPr>
        <xdr:cNvPr id="8" name="TextBox 7"/>
        <xdr:cNvSpPr txBox="1"/>
      </xdr:nvSpPr>
      <xdr:spPr>
        <a:xfrm>
          <a:off x="11250708" y="44824"/>
          <a:ext cx="4941793" cy="7844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The outer surface of the plot gives the most cost-effective options . They are said to "dominate"</a:t>
          </a:r>
          <a:r>
            <a:rPr lang="en-GB" sz="1100" baseline="0"/>
            <a:t> options inside </a:t>
          </a:r>
          <a:r>
            <a:rPr lang="en-GB" sz="1100"/>
            <a:t>(i.e. for those  outside</a:t>
          </a:r>
          <a:r>
            <a:rPr lang="en-GB" sz="1100" baseline="0"/>
            <a:t> </a:t>
          </a:r>
          <a:r>
            <a:rPr lang="en-GB" sz="1100"/>
            <a:t>options, there is no other option which can be both cheaper and more valuable).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34"/>
  <sheetViews>
    <sheetView tabSelected="1" zoomScaleNormal="100" workbookViewId="0">
      <selection activeCell="A3" sqref="A3"/>
    </sheetView>
  </sheetViews>
  <sheetFormatPr defaultColWidth="9.109375" defaultRowHeight="14.4" x14ac:dyDescent="0.3"/>
  <cols>
    <col min="1" max="16384" width="9.109375" style="2"/>
  </cols>
  <sheetData>
    <row r="3" spans="2:2" x14ac:dyDescent="0.3">
      <c r="B3" s="3" t="s">
        <v>24</v>
      </c>
    </row>
    <row r="5" spans="2:2" x14ac:dyDescent="0.3">
      <c r="B5" s="5" t="s">
        <v>25</v>
      </c>
    </row>
    <row r="6" spans="2:2" x14ac:dyDescent="0.3">
      <c r="B6" s="126" t="s">
        <v>0</v>
      </c>
    </row>
    <row r="7" spans="2:2" x14ac:dyDescent="0.3">
      <c r="B7" s="126" t="s">
        <v>1</v>
      </c>
    </row>
    <row r="8" spans="2:2" x14ac:dyDescent="0.3">
      <c r="B8" s="126" t="s">
        <v>2</v>
      </c>
    </row>
    <row r="9" spans="2:2" x14ac:dyDescent="0.3">
      <c r="B9" s="5" t="s">
        <v>3</v>
      </c>
    </row>
    <row r="10" spans="2:2" x14ac:dyDescent="0.3">
      <c r="B10" s="5" t="s">
        <v>4</v>
      </c>
    </row>
    <row r="11" spans="2:2" x14ac:dyDescent="0.3">
      <c r="B11" s="126" t="s">
        <v>5</v>
      </c>
    </row>
    <row r="12" spans="2:2" x14ac:dyDescent="0.3">
      <c r="B12" s="126" t="s">
        <v>6</v>
      </c>
    </row>
    <row r="13" spans="2:2" x14ac:dyDescent="0.3">
      <c r="B13" s="5" t="s">
        <v>7</v>
      </c>
    </row>
    <row r="14" spans="2:2" x14ac:dyDescent="0.3">
      <c r="B14" s="2" t="s">
        <v>8</v>
      </c>
    </row>
    <row r="15" spans="2:2" x14ac:dyDescent="0.3">
      <c r="B15" s="126" t="s">
        <v>9</v>
      </c>
    </row>
    <row r="16" spans="2:2" x14ac:dyDescent="0.3">
      <c r="B16" s="126" t="s">
        <v>10</v>
      </c>
    </row>
    <row r="17" spans="2:2" x14ac:dyDescent="0.3">
      <c r="B17" s="126" t="s">
        <v>11</v>
      </c>
    </row>
    <row r="18" spans="2:2" x14ac:dyDescent="0.3">
      <c r="B18" s="5" t="s">
        <v>12</v>
      </c>
    </row>
    <row r="19" spans="2:2" x14ac:dyDescent="0.3">
      <c r="B19" s="2" t="s">
        <v>13</v>
      </c>
    </row>
    <row r="20" spans="2:2" x14ac:dyDescent="0.3">
      <c r="B20" s="5" t="s">
        <v>14</v>
      </c>
    </row>
    <row r="21" spans="2:2" x14ac:dyDescent="0.3">
      <c r="B21" s="126" t="s">
        <v>15</v>
      </c>
    </row>
    <row r="22" spans="2:2" x14ac:dyDescent="0.3">
      <c r="B22" s="126" t="s">
        <v>16</v>
      </c>
    </row>
    <row r="23" spans="2:2" x14ac:dyDescent="0.3">
      <c r="B23" s="5" t="s">
        <v>17</v>
      </c>
    </row>
    <row r="24" spans="2:2" x14ac:dyDescent="0.3">
      <c r="B24" s="3" t="s">
        <v>18</v>
      </c>
    </row>
    <row r="25" spans="2:2" x14ac:dyDescent="0.3">
      <c r="B25" s="126" t="s">
        <v>19</v>
      </c>
    </row>
    <row r="26" spans="2:2" x14ac:dyDescent="0.3">
      <c r="B26" s="126" t="s">
        <v>20</v>
      </c>
    </row>
    <row r="27" spans="2:2" x14ac:dyDescent="0.3">
      <c r="B27" s="126" t="s">
        <v>21</v>
      </c>
    </row>
    <row r="28" spans="2:2" x14ac:dyDescent="0.3">
      <c r="B28" s="126" t="s">
        <v>22</v>
      </c>
    </row>
    <row r="29" spans="2:2" x14ac:dyDescent="0.3">
      <c r="B29" s="126" t="s">
        <v>23</v>
      </c>
    </row>
    <row r="33" spans="2:2" x14ac:dyDescent="0.3">
      <c r="B33" s="2" t="s">
        <v>197</v>
      </c>
    </row>
    <row r="34" spans="2:2" x14ac:dyDescent="0.3">
      <c r="B34" s="2" t="s">
        <v>196</v>
      </c>
    </row>
  </sheetData>
  <hyperlinks>
    <hyperlink ref="B5" location="'1. Decision context'!A1" display="1. Establish the decision context."/>
    <hyperlink ref="B9" location="'2. Option selection'!A1" display="2. Identify the options to be appraised."/>
    <hyperlink ref="B10" location="'3. Criteria selection'!A1" display="3. Identify objectives and criteria."/>
    <hyperlink ref="B13" location="'4. Option evaluation'!A1" display="4. ‘Scoring’. Assess the expected performance of each option against the criteria. Then assess the"/>
    <hyperlink ref="B18" location="'5. Weighting of criteria'!A1" display="5. ‘Weighting’. Assign weights for each of the criterion to reflect their relative importance to the"/>
    <hyperlink ref="B20" location="'6. Calculation of scores'!A1" display="6. Combine the weights and scores for each option to derive an overall value."/>
    <hyperlink ref="B23" location="'7. Summary of results'!A1" display="7. Examine the results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workbookViewId="0">
      <selection activeCell="E19" sqref="E19"/>
    </sheetView>
  </sheetViews>
  <sheetFormatPr defaultColWidth="9.109375" defaultRowHeight="14.4" x14ac:dyDescent="0.3"/>
  <cols>
    <col min="1" max="2" width="9.109375" style="2"/>
    <col min="3" max="3" width="27.109375" style="2" customWidth="1"/>
    <col min="4" max="4" width="25.109375" style="2" customWidth="1"/>
    <col min="5" max="5" width="22.33203125" style="2" customWidth="1"/>
    <col min="6" max="6" width="9" style="2" customWidth="1"/>
    <col min="7" max="8" width="9.109375" style="2"/>
    <col min="9" max="9" width="10.88671875" style="2" customWidth="1"/>
    <col min="10" max="12" width="9.109375" style="2"/>
    <col min="13" max="13" width="9.5546875" style="2" customWidth="1"/>
    <col min="14" max="16384" width="9.109375" style="2"/>
  </cols>
  <sheetData>
    <row r="1" spans="1:13" x14ac:dyDescent="0.3">
      <c r="A1" s="5" t="s">
        <v>27</v>
      </c>
    </row>
    <row r="2" spans="1:13" ht="21" x14ac:dyDescent="0.4">
      <c r="A2" s="5"/>
      <c r="C2" s="116" t="s">
        <v>137</v>
      </c>
    </row>
    <row r="3" spans="1:13" x14ac:dyDescent="0.3">
      <c r="A3" s="5"/>
    </row>
    <row r="4" spans="1:13" x14ac:dyDescent="0.3">
      <c r="A4" s="5"/>
    </row>
    <row r="5" spans="1:13" x14ac:dyDescent="0.3">
      <c r="A5" s="5"/>
    </row>
    <row r="6" spans="1:13" x14ac:dyDescent="0.3">
      <c r="A6" s="5"/>
    </row>
    <row r="7" spans="1:13" x14ac:dyDescent="0.3">
      <c r="A7" s="5"/>
    </row>
    <row r="8" spans="1:13" x14ac:dyDescent="0.3">
      <c r="A8" s="5"/>
    </row>
    <row r="10" spans="1:13" x14ac:dyDescent="0.3">
      <c r="M10" s="27" t="s">
        <v>102</v>
      </c>
    </row>
    <row r="11" spans="1:13" x14ac:dyDescent="0.3">
      <c r="M11" s="26" t="s">
        <v>101</v>
      </c>
    </row>
    <row r="12" spans="1:13" x14ac:dyDescent="0.3">
      <c r="M12" s="15" t="s">
        <v>100</v>
      </c>
    </row>
    <row r="13" spans="1:13" x14ac:dyDescent="0.3">
      <c r="M13" s="46" t="s">
        <v>99</v>
      </c>
    </row>
    <row r="14" spans="1:13" x14ac:dyDescent="0.3">
      <c r="M14" s="3" t="s">
        <v>108</v>
      </c>
    </row>
    <row r="15" spans="1:13" x14ac:dyDescent="0.3">
      <c r="M15" s="80" t="s">
        <v>120</v>
      </c>
    </row>
    <row r="16" spans="1:13" x14ac:dyDescent="0.3">
      <c r="M16" s="88"/>
    </row>
    <row r="18" spans="3:16" x14ac:dyDescent="0.3">
      <c r="C18" s="123" t="s">
        <v>186</v>
      </c>
    </row>
    <row r="19" spans="3:16" x14ac:dyDescent="0.3">
      <c r="C19" s="127"/>
      <c r="D19" s="88"/>
      <c r="E19" s="88"/>
      <c r="F19" s="88"/>
      <c r="G19" s="88"/>
      <c r="H19" s="88"/>
      <c r="I19" s="88"/>
      <c r="J19" s="88"/>
      <c r="K19" s="88"/>
      <c r="L19" s="88"/>
      <c r="M19" s="12"/>
      <c r="N19" s="12"/>
    </row>
    <row r="20" spans="3:16" x14ac:dyDescent="0.3">
      <c r="C20" s="89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3:16" x14ac:dyDescent="0.3">
      <c r="C21" s="3" t="s">
        <v>111</v>
      </c>
    </row>
    <row r="22" spans="3:16" x14ac:dyDescent="0.3">
      <c r="C22" s="127"/>
      <c r="G22" s="88"/>
    </row>
    <row r="25" spans="3:16" x14ac:dyDescent="0.3">
      <c r="C25" s="3" t="s">
        <v>149</v>
      </c>
    </row>
    <row r="26" spans="3:16" x14ac:dyDescent="0.3">
      <c r="C26" s="85" t="s">
        <v>125</v>
      </c>
    </row>
    <row r="27" spans="3:16" x14ac:dyDescent="0.3"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</row>
    <row r="28" spans="3:16" x14ac:dyDescent="0.3"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</row>
    <row r="29" spans="3:16" x14ac:dyDescent="0.3"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</row>
    <row r="30" spans="3:16" x14ac:dyDescent="0.3"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</row>
    <row r="31" spans="3:16" x14ac:dyDescent="0.3">
      <c r="C31" s="85" t="s">
        <v>126</v>
      </c>
    </row>
    <row r="32" spans="3:16" x14ac:dyDescent="0.3"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</row>
    <row r="33" spans="3:16" x14ac:dyDescent="0.3"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</row>
    <row r="34" spans="3:16" x14ac:dyDescent="0.3"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</row>
    <row r="35" spans="3:16" x14ac:dyDescent="0.3"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</row>
    <row r="37" spans="3:16" x14ac:dyDescent="0.3">
      <c r="C37" s="3"/>
    </row>
    <row r="38" spans="3:16" x14ac:dyDescent="0.3">
      <c r="C38" s="85" t="s">
        <v>127</v>
      </c>
    </row>
    <row r="39" spans="3:16" x14ac:dyDescent="0.3">
      <c r="C39" s="85" t="s">
        <v>128</v>
      </c>
    </row>
    <row r="40" spans="3:16" x14ac:dyDescent="0.3"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</row>
    <row r="41" spans="3:16" x14ac:dyDescent="0.3"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</row>
    <row r="42" spans="3:16" x14ac:dyDescent="0.3"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</row>
    <row r="43" spans="3:16" x14ac:dyDescent="0.3"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</row>
    <row r="45" spans="3:16" x14ac:dyDescent="0.3">
      <c r="C45" s="3"/>
    </row>
    <row r="46" spans="3:16" x14ac:dyDescent="0.3">
      <c r="C46" s="2" t="s">
        <v>129</v>
      </c>
    </row>
    <row r="47" spans="3:16" ht="15" thickBot="1" x14ac:dyDescent="0.35">
      <c r="C47" s="88" t="s">
        <v>131</v>
      </c>
    </row>
    <row r="48" spans="3:16" ht="15" thickBot="1" x14ac:dyDescent="0.35">
      <c r="C48" s="86" t="s">
        <v>130</v>
      </c>
      <c r="D48" s="20" t="s">
        <v>151</v>
      </c>
      <c r="E48" s="20"/>
      <c r="F48" s="20"/>
      <c r="G48" s="20"/>
      <c r="H48" s="87"/>
    </row>
    <row r="49" spans="3:8" x14ac:dyDescent="0.3">
      <c r="C49" s="128" t="s">
        <v>185</v>
      </c>
      <c r="D49" s="127"/>
      <c r="E49" s="129"/>
      <c r="F49" s="129"/>
      <c r="G49" s="129"/>
      <c r="H49" s="130"/>
    </row>
    <row r="50" spans="3:8" x14ac:dyDescent="0.3">
      <c r="C50" s="128"/>
      <c r="D50" s="127"/>
      <c r="E50" s="129"/>
      <c r="F50" s="129"/>
      <c r="G50" s="129"/>
      <c r="H50" s="130"/>
    </row>
    <row r="51" spans="3:8" x14ac:dyDescent="0.3">
      <c r="C51" s="128"/>
      <c r="D51" s="127"/>
      <c r="E51" s="129"/>
      <c r="F51" s="129"/>
      <c r="G51" s="129"/>
      <c r="H51" s="130"/>
    </row>
    <row r="52" spans="3:8" x14ac:dyDescent="0.3">
      <c r="C52" s="128"/>
      <c r="D52" s="127"/>
      <c r="E52" s="129"/>
      <c r="F52" s="129"/>
      <c r="G52" s="129"/>
      <c r="H52" s="130"/>
    </row>
    <row r="53" spans="3:8" x14ac:dyDescent="0.3">
      <c r="C53" s="128"/>
      <c r="D53" s="127"/>
      <c r="E53" s="129"/>
      <c r="F53" s="129"/>
      <c r="G53" s="129"/>
      <c r="H53" s="130"/>
    </row>
    <row r="54" spans="3:8" x14ac:dyDescent="0.3">
      <c r="C54" s="128"/>
      <c r="D54" s="127"/>
      <c r="E54" s="129"/>
      <c r="F54" s="129"/>
      <c r="G54" s="129"/>
      <c r="H54" s="130"/>
    </row>
    <row r="55" spans="3:8" x14ac:dyDescent="0.3">
      <c r="C55" s="128"/>
      <c r="D55" s="127"/>
      <c r="E55" s="129"/>
      <c r="F55" s="129"/>
      <c r="G55" s="129"/>
      <c r="H55" s="130"/>
    </row>
    <row r="56" spans="3:8" x14ac:dyDescent="0.3">
      <c r="C56" s="131"/>
      <c r="D56" s="129"/>
      <c r="E56" s="129"/>
      <c r="F56" s="129"/>
      <c r="G56" s="129"/>
      <c r="H56" s="130"/>
    </row>
    <row r="57" spans="3:8" x14ac:dyDescent="0.3">
      <c r="C57" s="131"/>
      <c r="D57" s="129"/>
      <c r="E57" s="129"/>
      <c r="F57" s="129"/>
      <c r="G57" s="129"/>
      <c r="H57" s="130"/>
    </row>
    <row r="58" spans="3:8" x14ac:dyDescent="0.3">
      <c r="C58" s="131"/>
      <c r="D58" s="129"/>
      <c r="E58" s="129"/>
      <c r="F58" s="129"/>
      <c r="G58" s="129"/>
      <c r="H58" s="130"/>
    </row>
    <row r="59" spans="3:8" x14ac:dyDescent="0.3">
      <c r="C59" s="131"/>
      <c r="D59" s="129"/>
      <c r="E59" s="129"/>
      <c r="F59" s="129"/>
      <c r="G59" s="129"/>
      <c r="H59" s="130"/>
    </row>
    <row r="60" spans="3:8" x14ac:dyDescent="0.3">
      <c r="C60" s="131"/>
      <c r="D60" s="129"/>
      <c r="E60" s="129"/>
      <c r="F60" s="129"/>
      <c r="G60" s="129"/>
      <c r="H60" s="130"/>
    </row>
    <row r="61" spans="3:8" x14ac:dyDescent="0.3">
      <c r="C61" s="131"/>
      <c r="D61" s="129"/>
      <c r="E61" s="129"/>
      <c r="F61" s="129"/>
      <c r="G61" s="129"/>
      <c r="H61" s="130"/>
    </row>
    <row r="62" spans="3:8" x14ac:dyDescent="0.3">
      <c r="C62" s="131"/>
      <c r="D62" s="129"/>
      <c r="E62" s="129"/>
      <c r="F62" s="129"/>
      <c r="G62" s="129"/>
      <c r="H62" s="130"/>
    </row>
    <row r="63" spans="3:8" x14ac:dyDescent="0.3">
      <c r="C63" s="131"/>
      <c r="D63" s="129"/>
      <c r="E63" s="129"/>
      <c r="F63" s="129"/>
      <c r="G63" s="129"/>
      <c r="H63" s="130"/>
    </row>
    <row r="64" spans="3:8" x14ac:dyDescent="0.3">
      <c r="C64" s="131"/>
      <c r="D64" s="129"/>
      <c r="E64" s="129"/>
      <c r="F64" s="129"/>
      <c r="G64" s="129"/>
      <c r="H64" s="130"/>
    </row>
    <row r="71" spans="3:10" x14ac:dyDescent="0.3">
      <c r="C71" s="3" t="s">
        <v>177</v>
      </c>
    </row>
    <row r="72" spans="3:10" x14ac:dyDescent="0.3">
      <c r="C72" s="3"/>
    </row>
    <row r="73" spans="3:10" x14ac:dyDescent="0.3">
      <c r="C73" s="2" t="s">
        <v>153</v>
      </c>
    </row>
    <row r="74" spans="3:10" x14ac:dyDescent="0.3">
      <c r="C74" s="2" t="s">
        <v>152</v>
      </c>
    </row>
    <row r="75" spans="3:10" x14ac:dyDescent="0.3">
      <c r="C75" s="2" t="s">
        <v>154</v>
      </c>
    </row>
    <row r="76" spans="3:10" x14ac:dyDescent="0.3">
      <c r="C76" s="2" t="s">
        <v>178</v>
      </c>
    </row>
    <row r="77" spans="3:10" ht="15" thickBot="1" x14ac:dyDescent="0.35"/>
    <row r="78" spans="3:10" ht="15" thickBot="1" x14ac:dyDescent="0.35">
      <c r="C78" s="44"/>
      <c r="D78" s="122" t="s">
        <v>166</v>
      </c>
      <c r="E78" s="121" t="s">
        <v>170</v>
      </c>
      <c r="F78" s="44" t="s">
        <v>155</v>
      </c>
      <c r="G78" s="22" t="s">
        <v>156</v>
      </c>
      <c r="H78" s="20" t="s">
        <v>157</v>
      </c>
      <c r="I78" s="22" t="s">
        <v>158</v>
      </c>
      <c r="J78" s="87" t="s">
        <v>163</v>
      </c>
    </row>
    <row r="79" spans="3:10" x14ac:dyDescent="0.3">
      <c r="C79" s="28" t="s">
        <v>159</v>
      </c>
      <c r="D79" s="132" t="s">
        <v>167</v>
      </c>
      <c r="E79" s="133" t="s">
        <v>164</v>
      </c>
      <c r="F79" s="134" t="s">
        <v>165</v>
      </c>
      <c r="G79" s="135" t="s">
        <v>165</v>
      </c>
      <c r="H79" s="129"/>
      <c r="I79" s="136"/>
      <c r="J79" s="130"/>
    </row>
    <row r="80" spans="3:10" x14ac:dyDescent="0.3">
      <c r="C80" s="60" t="s">
        <v>160</v>
      </c>
      <c r="D80" s="132" t="s">
        <v>168</v>
      </c>
      <c r="E80" s="133" t="s">
        <v>171</v>
      </c>
      <c r="F80" s="134"/>
      <c r="G80" s="136"/>
      <c r="H80" s="127" t="s">
        <v>165</v>
      </c>
      <c r="I80" s="135" t="s">
        <v>165</v>
      </c>
      <c r="J80" s="130"/>
    </row>
    <row r="81" spans="3:10" x14ac:dyDescent="0.3">
      <c r="C81" s="60" t="s">
        <v>161</v>
      </c>
      <c r="D81" s="132" t="s">
        <v>169</v>
      </c>
      <c r="E81" s="133" t="s">
        <v>150</v>
      </c>
      <c r="F81" s="134"/>
      <c r="G81" s="136"/>
      <c r="H81" s="129"/>
      <c r="I81" s="136"/>
      <c r="J81" s="137" t="s">
        <v>165</v>
      </c>
    </row>
    <row r="82" spans="3:10" x14ac:dyDescent="0.3">
      <c r="C82" s="60" t="s">
        <v>162</v>
      </c>
      <c r="D82" s="132"/>
      <c r="E82" s="133"/>
      <c r="F82" s="134"/>
      <c r="G82" s="136"/>
      <c r="H82" s="129"/>
      <c r="I82" s="136"/>
      <c r="J82" s="130"/>
    </row>
    <row r="83" spans="3:10" x14ac:dyDescent="0.3">
      <c r="C83" s="60"/>
      <c r="D83" s="132"/>
      <c r="E83" s="133"/>
      <c r="F83" s="134"/>
      <c r="G83" s="136"/>
      <c r="H83" s="129"/>
      <c r="I83" s="136"/>
      <c r="J83" s="130"/>
    </row>
    <row r="84" spans="3:10" x14ac:dyDescent="0.3">
      <c r="C84" s="60"/>
      <c r="D84" s="132"/>
      <c r="E84" s="133"/>
      <c r="F84" s="134"/>
      <c r="G84" s="136"/>
      <c r="H84" s="129"/>
      <c r="I84" s="136"/>
      <c r="J84" s="130"/>
    </row>
    <row r="85" spans="3:10" x14ac:dyDescent="0.3">
      <c r="C85" s="60"/>
      <c r="D85" s="132"/>
      <c r="E85" s="133"/>
      <c r="F85" s="134"/>
      <c r="G85" s="136"/>
      <c r="H85" s="129"/>
      <c r="I85" s="136"/>
      <c r="J85" s="130"/>
    </row>
    <row r="86" spans="3:10" x14ac:dyDescent="0.3">
      <c r="C86" s="60"/>
      <c r="D86" s="132"/>
      <c r="E86" s="133"/>
      <c r="F86" s="138"/>
      <c r="G86" s="136"/>
      <c r="H86" s="129"/>
      <c r="I86" s="136"/>
      <c r="J86" s="130"/>
    </row>
    <row r="87" spans="3:10" x14ac:dyDescent="0.3">
      <c r="C87" s="60"/>
      <c r="D87" s="132"/>
      <c r="E87" s="133"/>
      <c r="F87" s="138"/>
      <c r="G87" s="136"/>
      <c r="H87" s="129"/>
      <c r="I87" s="136"/>
      <c r="J87" s="130"/>
    </row>
    <row r="88" spans="3:10" ht="15" thickBot="1" x14ac:dyDescent="0.35">
      <c r="C88" s="35"/>
      <c r="D88" s="139"/>
      <c r="E88" s="140"/>
      <c r="F88" s="141"/>
      <c r="G88" s="142"/>
      <c r="H88" s="143"/>
      <c r="I88" s="142"/>
      <c r="J88" s="144"/>
    </row>
    <row r="90" spans="3:10" x14ac:dyDescent="0.3">
      <c r="C90" s="3" t="s">
        <v>172</v>
      </c>
    </row>
    <row r="92" spans="3:10" x14ac:dyDescent="0.3">
      <c r="C92" s="2" t="s">
        <v>176</v>
      </c>
    </row>
    <row r="94" spans="3:10" x14ac:dyDescent="0.3">
      <c r="C94" s="2" t="s">
        <v>173</v>
      </c>
    </row>
    <row r="95" spans="3:10" x14ac:dyDescent="0.3">
      <c r="C95" s="2" t="s">
        <v>174</v>
      </c>
    </row>
    <row r="96" spans="3:10" x14ac:dyDescent="0.3">
      <c r="C96" s="2" t="s">
        <v>175</v>
      </c>
    </row>
    <row r="97" spans="3:5" ht="15" thickBot="1" x14ac:dyDescent="0.35"/>
    <row r="98" spans="3:5" ht="15" thickBot="1" x14ac:dyDescent="0.35">
      <c r="C98" s="122" t="s">
        <v>179</v>
      </c>
      <c r="D98" s="121" t="s">
        <v>180</v>
      </c>
      <c r="E98" s="122" t="s">
        <v>181</v>
      </c>
    </row>
    <row r="99" spans="3:5" x14ac:dyDescent="0.3">
      <c r="C99" s="128" t="s">
        <v>185</v>
      </c>
      <c r="D99" s="133"/>
      <c r="E99" s="132"/>
    </row>
    <row r="100" spans="3:5" x14ac:dyDescent="0.3">
      <c r="C100" s="132"/>
      <c r="D100" s="133"/>
      <c r="E100" s="132"/>
    </row>
    <row r="101" spans="3:5" x14ac:dyDescent="0.3">
      <c r="C101" s="132"/>
      <c r="D101" s="133"/>
      <c r="E101" s="132"/>
    </row>
    <row r="102" spans="3:5" x14ac:dyDescent="0.3">
      <c r="C102" s="132"/>
      <c r="D102" s="133"/>
      <c r="E102" s="132"/>
    </row>
    <row r="103" spans="3:5" x14ac:dyDescent="0.3">
      <c r="C103" s="132"/>
      <c r="D103" s="133"/>
      <c r="E103" s="132"/>
    </row>
    <row r="104" spans="3:5" x14ac:dyDescent="0.3">
      <c r="C104" s="132"/>
      <c r="D104" s="133"/>
      <c r="E104" s="132"/>
    </row>
    <row r="105" spans="3:5" x14ac:dyDescent="0.3">
      <c r="C105" s="132"/>
      <c r="D105" s="133"/>
      <c r="E105" s="132"/>
    </row>
    <row r="106" spans="3:5" x14ac:dyDescent="0.3">
      <c r="C106" s="132"/>
      <c r="D106" s="133"/>
      <c r="E106" s="132"/>
    </row>
  </sheetData>
  <sheetProtection sheet="1" objects="1" scenarios="1"/>
  <mergeCells count="3">
    <mergeCell ref="C27:P30"/>
    <mergeCell ref="C32:P35"/>
    <mergeCell ref="C40:P43"/>
  </mergeCells>
  <dataValidations count="1">
    <dataValidation type="list" allowBlank="1" showInputMessage="1" showErrorMessage="1" sqref="C19">
      <formula1>", Adaptation, Mitigation"</formula1>
    </dataValidation>
  </dataValidations>
  <hyperlinks>
    <hyperlink ref="A1" location="'Front page'!A1" display="Go to Front pag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58"/>
  <sheetViews>
    <sheetView topLeftCell="A10" zoomScaleNormal="100" workbookViewId="0">
      <selection activeCell="D24" sqref="D24"/>
    </sheetView>
  </sheetViews>
  <sheetFormatPr defaultColWidth="9.109375" defaultRowHeight="14.4" x14ac:dyDescent="0.3"/>
  <cols>
    <col min="1" max="1" width="4.33203125" style="2" customWidth="1"/>
    <col min="2" max="2" width="16.6640625" style="2" customWidth="1"/>
    <col min="3" max="3" width="60.109375" style="2" customWidth="1"/>
    <col min="4" max="4" width="17.88671875" style="2" customWidth="1"/>
    <col min="5" max="5" width="28" style="2" customWidth="1"/>
    <col min="6" max="6" width="16.5546875" style="2" customWidth="1"/>
    <col min="7" max="16384" width="9.109375" style="2"/>
  </cols>
  <sheetData>
    <row r="1" spans="2:6" x14ac:dyDescent="0.3">
      <c r="B1" s="5" t="s">
        <v>27</v>
      </c>
    </row>
    <row r="2" spans="2:6" ht="21" x14ac:dyDescent="0.4">
      <c r="B2" s="5"/>
      <c r="C2" s="116" t="s">
        <v>138</v>
      </c>
    </row>
    <row r="3" spans="2:6" x14ac:dyDescent="0.3">
      <c r="B3" s="5"/>
    </row>
    <row r="4" spans="2:6" x14ac:dyDescent="0.3">
      <c r="B4" s="5"/>
    </row>
    <row r="5" spans="2:6" x14ac:dyDescent="0.3">
      <c r="B5" s="5"/>
    </row>
    <row r="6" spans="2:6" x14ac:dyDescent="0.3">
      <c r="B6" s="5"/>
    </row>
    <row r="7" spans="2:6" x14ac:dyDescent="0.3">
      <c r="B7" s="5"/>
    </row>
    <row r="8" spans="2:6" x14ac:dyDescent="0.3">
      <c r="B8" s="5"/>
    </row>
    <row r="9" spans="2:6" x14ac:dyDescent="0.3">
      <c r="F9" s="27" t="s">
        <v>102</v>
      </c>
    </row>
    <row r="10" spans="2:6" x14ac:dyDescent="0.3">
      <c r="F10" s="26" t="s">
        <v>101</v>
      </c>
    </row>
    <row r="11" spans="2:6" x14ac:dyDescent="0.3">
      <c r="F11" s="15" t="s">
        <v>100</v>
      </c>
    </row>
    <row r="12" spans="2:6" x14ac:dyDescent="0.3">
      <c r="F12" s="46" t="s">
        <v>99</v>
      </c>
    </row>
    <row r="13" spans="2:6" x14ac:dyDescent="0.3">
      <c r="F13" s="3" t="s">
        <v>108</v>
      </c>
    </row>
    <row r="14" spans="2:6" x14ac:dyDescent="0.3">
      <c r="F14" s="80" t="s">
        <v>120</v>
      </c>
    </row>
    <row r="15" spans="2:6" x14ac:dyDescent="0.3">
      <c r="F15" s="88"/>
    </row>
    <row r="20" spans="2:6" x14ac:dyDescent="0.3">
      <c r="C20" s="2" t="s">
        <v>187</v>
      </c>
    </row>
    <row r="22" spans="2:6" ht="15" thickBot="1" x14ac:dyDescent="0.35">
      <c r="C22" s="88"/>
      <c r="E22" s="90"/>
      <c r="F22" s="4"/>
    </row>
    <row r="23" spans="2:6" s="17" customFormat="1" ht="15" thickBot="1" x14ac:dyDescent="0.35">
      <c r="B23" s="19"/>
      <c r="C23" s="22" t="s">
        <v>103</v>
      </c>
      <c r="D23" s="23"/>
      <c r="E23" s="24"/>
    </row>
    <row r="24" spans="2:6" x14ac:dyDescent="0.3">
      <c r="B24" s="25" t="s">
        <v>49</v>
      </c>
      <c r="C24" s="145"/>
      <c r="D24" s="145"/>
      <c r="E24" s="146"/>
    </row>
    <row r="25" spans="2:6" x14ac:dyDescent="0.3">
      <c r="B25" s="16" t="s">
        <v>50</v>
      </c>
      <c r="C25" s="136"/>
      <c r="D25" s="136"/>
      <c r="E25" s="147"/>
    </row>
    <row r="26" spans="2:6" x14ac:dyDescent="0.3">
      <c r="B26" s="16" t="s">
        <v>51</v>
      </c>
      <c r="C26" s="136"/>
      <c r="D26" s="136"/>
      <c r="E26" s="147"/>
    </row>
    <row r="27" spans="2:6" x14ac:dyDescent="0.3">
      <c r="B27" s="16" t="s">
        <v>52</v>
      </c>
      <c r="C27" s="135"/>
      <c r="D27" s="136"/>
      <c r="E27" s="147"/>
    </row>
    <row r="28" spans="2:6" x14ac:dyDescent="0.3">
      <c r="B28" s="16" t="s">
        <v>53</v>
      </c>
      <c r="C28" s="136"/>
      <c r="D28" s="136"/>
      <c r="E28" s="147"/>
    </row>
    <row r="29" spans="2:6" x14ac:dyDescent="0.3">
      <c r="B29" s="16" t="s">
        <v>54</v>
      </c>
      <c r="C29" s="136"/>
      <c r="D29" s="136"/>
      <c r="E29" s="147"/>
    </row>
    <row r="30" spans="2:6" x14ac:dyDescent="0.3">
      <c r="B30" s="16" t="s">
        <v>55</v>
      </c>
      <c r="C30" s="136"/>
      <c r="D30" s="136"/>
      <c r="E30" s="147"/>
    </row>
    <row r="31" spans="2:6" x14ac:dyDescent="0.3">
      <c r="B31" s="16" t="s">
        <v>56</v>
      </c>
      <c r="C31" s="135"/>
      <c r="D31" s="135"/>
      <c r="E31" s="147"/>
    </row>
    <row r="32" spans="2:6" x14ac:dyDescent="0.3">
      <c r="B32" s="16" t="s">
        <v>57</v>
      </c>
      <c r="C32" s="148"/>
      <c r="D32" s="135"/>
      <c r="E32" s="147"/>
    </row>
    <row r="33" spans="2:5" x14ac:dyDescent="0.3">
      <c r="B33" s="16" t="s">
        <v>58</v>
      </c>
      <c r="C33" s="135"/>
      <c r="D33" s="135"/>
      <c r="E33" s="149"/>
    </row>
    <row r="34" spans="2:5" x14ac:dyDescent="0.3">
      <c r="B34" s="16" t="s">
        <v>59</v>
      </c>
      <c r="C34" s="150"/>
      <c r="D34" s="150"/>
      <c r="E34" s="151"/>
    </row>
    <row r="35" spans="2:5" x14ac:dyDescent="0.3">
      <c r="B35" s="16" t="s">
        <v>60</v>
      </c>
      <c r="C35" s="150"/>
      <c r="D35" s="150"/>
      <c r="E35" s="151"/>
    </row>
    <row r="36" spans="2:5" x14ac:dyDescent="0.3">
      <c r="B36" s="16" t="s">
        <v>61</v>
      </c>
      <c r="C36" s="150"/>
      <c r="D36" s="150"/>
      <c r="E36" s="151"/>
    </row>
    <row r="37" spans="2:5" x14ac:dyDescent="0.3">
      <c r="B37" s="16" t="s">
        <v>62</v>
      </c>
      <c r="C37" s="150"/>
      <c r="D37" s="150"/>
      <c r="E37" s="151"/>
    </row>
    <row r="38" spans="2:5" x14ac:dyDescent="0.3">
      <c r="B38" s="16" t="s">
        <v>63</v>
      </c>
      <c r="C38" s="150"/>
      <c r="D38" s="150"/>
      <c r="E38" s="151"/>
    </row>
    <row r="39" spans="2:5" x14ac:dyDescent="0.3">
      <c r="B39" s="16" t="s">
        <v>64</v>
      </c>
      <c r="C39" s="150"/>
      <c r="D39" s="150"/>
      <c r="E39" s="151"/>
    </row>
    <row r="40" spans="2:5" x14ac:dyDescent="0.3">
      <c r="B40" s="16" t="s">
        <v>65</v>
      </c>
      <c r="C40" s="150"/>
      <c r="D40" s="150"/>
      <c r="E40" s="151"/>
    </row>
    <row r="41" spans="2:5" x14ac:dyDescent="0.3">
      <c r="B41" s="16" t="s">
        <v>66</v>
      </c>
      <c r="C41" s="150"/>
      <c r="D41" s="150"/>
      <c r="E41" s="151"/>
    </row>
    <row r="42" spans="2:5" x14ac:dyDescent="0.3">
      <c r="B42" s="16" t="s">
        <v>67</v>
      </c>
      <c r="C42" s="150"/>
      <c r="D42" s="150"/>
      <c r="E42" s="151"/>
    </row>
    <row r="43" spans="2:5" x14ac:dyDescent="0.3">
      <c r="B43" s="16" t="s">
        <v>68</v>
      </c>
      <c r="C43" s="150"/>
      <c r="D43" s="150"/>
      <c r="E43" s="151"/>
    </row>
    <row r="44" spans="2:5" x14ac:dyDescent="0.3">
      <c r="B44" s="16" t="s">
        <v>69</v>
      </c>
      <c r="C44" s="150"/>
      <c r="D44" s="150"/>
      <c r="E44" s="151"/>
    </row>
    <row r="45" spans="2:5" x14ac:dyDescent="0.3">
      <c r="B45" s="16" t="s">
        <v>70</v>
      </c>
      <c r="C45" s="150"/>
      <c r="D45" s="150"/>
      <c r="E45" s="151"/>
    </row>
    <row r="46" spans="2:5" x14ac:dyDescent="0.3">
      <c r="B46" s="16" t="s">
        <v>71</v>
      </c>
      <c r="C46" s="150"/>
      <c r="D46" s="150"/>
      <c r="E46" s="151"/>
    </row>
    <row r="47" spans="2:5" x14ac:dyDescent="0.3">
      <c r="B47" s="16" t="s">
        <v>72</v>
      </c>
      <c r="C47" s="150"/>
      <c r="D47" s="150"/>
      <c r="E47" s="151"/>
    </row>
    <row r="48" spans="2:5" x14ac:dyDescent="0.3">
      <c r="B48" s="16" t="s">
        <v>73</v>
      </c>
      <c r="C48" s="150"/>
      <c r="D48" s="150"/>
      <c r="E48" s="151"/>
    </row>
    <row r="49" spans="2:5" x14ac:dyDescent="0.3">
      <c r="B49" s="16" t="s">
        <v>74</v>
      </c>
      <c r="C49" s="150"/>
      <c r="D49" s="150"/>
      <c r="E49" s="151"/>
    </row>
    <row r="50" spans="2:5" x14ac:dyDescent="0.3">
      <c r="B50" s="16" t="s">
        <v>75</v>
      </c>
      <c r="C50" s="150"/>
      <c r="D50" s="150"/>
      <c r="E50" s="151"/>
    </row>
    <row r="51" spans="2:5" x14ac:dyDescent="0.3">
      <c r="B51" s="16" t="s">
        <v>76</v>
      </c>
      <c r="C51" s="150"/>
      <c r="D51" s="150"/>
      <c r="E51" s="151"/>
    </row>
    <row r="52" spans="2:5" x14ac:dyDescent="0.3">
      <c r="B52" s="16" t="s">
        <v>77</v>
      </c>
      <c r="C52" s="150"/>
      <c r="D52" s="150"/>
      <c r="E52" s="151"/>
    </row>
    <row r="53" spans="2:5" x14ac:dyDescent="0.3">
      <c r="B53" s="16" t="s">
        <v>78</v>
      </c>
      <c r="C53" s="150"/>
      <c r="D53" s="150"/>
      <c r="E53" s="151"/>
    </row>
    <row r="54" spans="2:5" x14ac:dyDescent="0.3">
      <c r="B54" s="16" t="s">
        <v>79</v>
      </c>
      <c r="C54" s="150"/>
      <c r="D54" s="150"/>
      <c r="E54" s="151"/>
    </row>
    <row r="55" spans="2:5" x14ac:dyDescent="0.3">
      <c r="B55" s="16" t="s">
        <v>80</v>
      </c>
      <c r="C55" s="150"/>
      <c r="D55" s="150"/>
      <c r="E55" s="151"/>
    </row>
    <row r="56" spans="2:5" x14ac:dyDescent="0.3">
      <c r="B56" s="16" t="s">
        <v>81</v>
      </c>
      <c r="C56" s="150"/>
      <c r="D56" s="150"/>
      <c r="E56" s="151"/>
    </row>
    <row r="57" spans="2:5" x14ac:dyDescent="0.3">
      <c r="B57" s="16" t="s">
        <v>82</v>
      </c>
      <c r="C57" s="150"/>
      <c r="D57" s="150"/>
      <c r="E57" s="151"/>
    </row>
    <row r="58" spans="2:5" ht="15" thickBot="1" x14ac:dyDescent="0.35">
      <c r="B58" s="18" t="s">
        <v>83</v>
      </c>
      <c r="C58" s="180"/>
      <c r="D58" s="180"/>
      <c r="E58" s="181"/>
    </row>
  </sheetData>
  <sortState ref="C5:I40">
    <sortCondition ref="C5:C40"/>
  </sortState>
  <dataValidations count="1">
    <dataValidation type="list" allowBlank="1" showInputMessage="1" showErrorMessage="1" sqref="F59:G59 E24:F58">
      <formula1>"Yes, No"</formula1>
    </dataValidation>
  </dataValidations>
  <hyperlinks>
    <hyperlink ref="B1" location="'Front page'!A1" display="Go to Front page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77"/>
  <sheetViews>
    <sheetView topLeftCell="A19" zoomScaleNormal="100" workbookViewId="0">
      <selection activeCell="E24" sqref="E24"/>
    </sheetView>
  </sheetViews>
  <sheetFormatPr defaultColWidth="9.109375" defaultRowHeight="14.4" x14ac:dyDescent="0.3"/>
  <cols>
    <col min="1" max="1" width="3.44140625" style="2" customWidth="1"/>
    <col min="2" max="2" width="15.88671875" style="2" customWidth="1"/>
    <col min="3" max="3" width="23.88671875" style="2" customWidth="1"/>
    <col min="4" max="4" width="42.109375" style="2" customWidth="1"/>
    <col min="5" max="5" width="13.88671875" style="2" customWidth="1"/>
    <col min="6" max="6" width="23.88671875" style="2" customWidth="1"/>
    <col min="7" max="7" width="59.33203125" style="2" customWidth="1"/>
    <col min="8" max="8" width="23" style="2" customWidth="1"/>
    <col min="9" max="9" width="49" style="2" customWidth="1"/>
    <col min="10" max="10" width="14" style="2" customWidth="1"/>
    <col min="11" max="16384" width="9.109375" style="2"/>
  </cols>
  <sheetData>
    <row r="1" spans="2:7" x14ac:dyDescent="0.3">
      <c r="B1" s="5" t="s">
        <v>27</v>
      </c>
    </row>
    <row r="2" spans="2:7" ht="21" x14ac:dyDescent="0.4">
      <c r="B2" s="5"/>
      <c r="C2" s="116" t="s">
        <v>139</v>
      </c>
    </row>
    <row r="3" spans="2:7" x14ac:dyDescent="0.3">
      <c r="B3" s="5"/>
    </row>
    <row r="4" spans="2:7" x14ac:dyDescent="0.3">
      <c r="B4" s="5"/>
    </row>
    <row r="5" spans="2:7" x14ac:dyDescent="0.3">
      <c r="B5" s="5"/>
    </row>
    <row r="6" spans="2:7" x14ac:dyDescent="0.3">
      <c r="B6" s="5"/>
    </row>
    <row r="7" spans="2:7" x14ac:dyDescent="0.3">
      <c r="B7" s="5"/>
    </row>
    <row r="8" spans="2:7" x14ac:dyDescent="0.3">
      <c r="B8" s="5"/>
    </row>
    <row r="9" spans="2:7" x14ac:dyDescent="0.3">
      <c r="G9" s="27" t="s">
        <v>102</v>
      </c>
    </row>
    <row r="10" spans="2:7" x14ac:dyDescent="0.3">
      <c r="G10" s="26" t="s">
        <v>101</v>
      </c>
    </row>
    <row r="11" spans="2:7" x14ac:dyDescent="0.3">
      <c r="G11" s="15" t="s">
        <v>100</v>
      </c>
    </row>
    <row r="12" spans="2:7" x14ac:dyDescent="0.3">
      <c r="G12" s="46" t="s">
        <v>99</v>
      </c>
    </row>
    <row r="13" spans="2:7" x14ac:dyDescent="0.3">
      <c r="G13" s="3" t="s">
        <v>108</v>
      </c>
    </row>
    <row r="14" spans="2:7" x14ac:dyDescent="0.3">
      <c r="G14" s="80" t="s">
        <v>120</v>
      </c>
    </row>
    <row r="15" spans="2:7" x14ac:dyDescent="0.3">
      <c r="G15" s="88"/>
    </row>
    <row r="17" spans="2:9" x14ac:dyDescent="0.3">
      <c r="C17" s="6" t="s">
        <v>28</v>
      </c>
    </row>
    <row r="18" spans="2:9" x14ac:dyDescent="0.3">
      <c r="C18" s="2" t="s">
        <v>189</v>
      </c>
    </row>
    <row r="19" spans="2:9" x14ac:dyDescent="0.3">
      <c r="C19" s="2" t="s">
        <v>32</v>
      </c>
    </row>
    <row r="20" spans="2:9" x14ac:dyDescent="0.3">
      <c r="C20" s="2" t="s">
        <v>33</v>
      </c>
    </row>
    <row r="22" spans="2:9" x14ac:dyDescent="0.3">
      <c r="C22" s="3" t="s">
        <v>29</v>
      </c>
    </row>
    <row r="23" spans="2:9" ht="50.25" customHeight="1" thickBot="1" x14ac:dyDescent="0.35">
      <c r="C23" s="202" t="s">
        <v>182</v>
      </c>
      <c r="D23" s="202"/>
      <c r="E23" s="202"/>
      <c r="F23" s="8"/>
      <c r="G23" s="8"/>
      <c r="H23" s="8"/>
      <c r="I23" s="8"/>
    </row>
    <row r="24" spans="2:9" ht="15" thickBot="1" x14ac:dyDescent="0.35">
      <c r="B24" s="19"/>
      <c r="C24" s="22" t="s">
        <v>30</v>
      </c>
      <c r="D24" s="22" t="s">
        <v>190</v>
      </c>
      <c r="E24" s="22"/>
      <c r="F24" s="20" t="s">
        <v>34</v>
      </c>
      <c r="G24" s="29" t="s">
        <v>104</v>
      </c>
    </row>
    <row r="25" spans="2:9" x14ac:dyDescent="0.3">
      <c r="B25" s="92" t="s">
        <v>40</v>
      </c>
      <c r="C25" s="152"/>
      <c r="D25" s="153"/>
      <c r="E25" s="152"/>
      <c r="F25" s="154"/>
      <c r="G25" s="155"/>
    </row>
    <row r="26" spans="2:9" x14ac:dyDescent="0.3">
      <c r="B26" s="92" t="s">
        <v>41</v>
      </c>
      <c r="C26" s="152"/>
      <c r="D26" s="135"/>
      <c r="E26" s="152"/>
      <c r="F26" s="154"/>
      <c r="G26" s="155"/>
    </row>
    <row r="27" spans="2:9" x14ac:dyDescent="0.3">
      <c r="B27" s="92" t="s">
        <v>42</v>
      </c>
      <c r="C27" s="152"/>
      <c r="D27" s="135"/>
      <c r="E27" s="152"/>
      <c r="F27" s="154"/>
      <c r="G27" s="155"/>
    </row>
    <row r="28" spans="2:9" s="93" customFormat="1" x14ac:dyDescent="0.3">
      <c r="B28" s="92" t="s">
        <v>43</v>
      </c>
      <c r="C28" s="152"/>
      <c r="D28" s="135"/>
      <c r="E28" s="152"/>
      <c r="F28" s="154"/>
      <c r="G28" s="155"/>
    </row>
    <row r="29" spans="2:9" x14ac:dyDescent="0.3">
      <c r="B29" s="92" t="s">
        <v>44</v>
      </c>
      <c r="C29" s="152"/>
      <c r="D29" s="135"/>
      <c r="E29" s="152"/>
      <c r="F29" s="154"/>
      <c r="G29" s="155"/>
    </row>
    <row r="30" spans="2:9" s="94" customFormat="1" x14ac:dyDescent="0.3">
      <c r="B30" s="92" t="s">
        <v>45</v>
      </c>
      <c r="C30" s="152"/>
      <c r="D30" s="135"/>
      <c r="E30" s="152"/>
      <c r="F30" s="154"/>
      <c r="G30" s="155"/>
    </row>
    <row r="31" spans="2:9" s="94" customFormat="1" x14ac:dyDescent="0.3">
      <c r="B31" s="92" t="s">
        <v>46</v>
      </c>
      <c r="C31" s="152"/>
      <c r="D31" s="135"/>
      <c r="E31" s="152"/>
      <c r="F31" s="154"/>
      <c r="G31" s="155"/>
    </row>
    <row r="32" spans="2:9" x14ac:dyDescent="0.3">
      <c r="B32" s="92" t="s">
        <v>47</v>
      </c>
      <c r="C32" s="152"/>
      <c r="D32" s="135"/>
      <c r="E32" s="152"/>
      <c r="F32" s="154"/>
      <c r="G32" s="155"/>
    </row>
    <row r="33" spans="2:7" s="94" customFormat="1" x14ac:dyDescent="0.3">
      <c r="B33" s="92" t="s">
        <v>48</v>
      </c>
      <c r="C33" s="152"/>
      <c r="D33" s="136"/>
      <c r="E33" s="152"/>
      <c r="F33" s="154"/>
      <c r="G33" s="155"/>
    </row>
    <row r="34" spans="2:7" s="94" customFormat="1" x14ac:dyDescent="0.3">
      <c r="B34" s="92" t="s">
        <v>84</v>
      </c>
      <c r="C34" s="152"/>
      <c r="D34" s="136"/>
      <c r="E34" s="152"/>
      <c r="F34" s="154"/>
      <c r="G34" s="155"/>
    </row>
    <row r="35" spans="2:7" s="94" customFormat="1" x14ac:dyDescent="0.3">
      <c r="B35" s="92" t="s">
        <v>85</v>
      </c>
      <c r="C35" s="152"/>
      <c r="D35" s="136"/>
      <c r="E35" s="152"/>
      <c r="F35" s="154"/>
      <c r="G35" s="155"/>
    </row>
    <row r="36" spans="2:7" s="94" customFormat="1" x14ac:dyDescent="0.3">
      <c r="B36" s="92" t="s">
        <v>86</v>
      </c>
      <c r="C36" s="152"/>
      <c r="D36" s="136"/>
      <c r="E36" s="152"/>
      <c r="F36" s="154"/>
      <c r="G36" s="155"/>
    </row>
    <row r="37" spans="2:7" s="94" customFormat="1" x14ac:dyDescent="0.3">
      <c r="B37" s="92" t="s">
        <v>87</v>
      </c>
      <c r="C37" s="152"/>
      <c r="D37" s="136"/>
      <c r="E37" s="152"/>
      <c r="F37" s="154"/>
      <c r="G37" s="155"/>
    </row>
    <row r="38" spans="2:7" s="94" customFormat="1" x14ac:dyDescent="0.3">
      <c r="B38" s="92" t="s">
        <v>88</v>
      </c>
      <c r="C38" s="152"/>
      <c r="D38" s="136"/>
      <c r="E38" s="152"/>
      <c r="F38" s="154"/>
      <c r="G38" s="155"/>
    </row>
    <row r="39" spans="2:7" s="94" customFormat="1" x14ac:dyDescent="0.3">
      <c r="B39" s="92" t="s">
        <v>89</v>
      </c>
      <c r="C39" s="152"/>
      <c r="D39" s="136"/>
      <c r="E39" s="152"/>
      <c r="F39" s="154"/>
      <c r="G39" s="155"/>
    </row>
    <row r="40" spans="2:7" s="94" customFormat="1" x14ac:dyDescent="0.3">
      <c r="B40" s="92" t="s">
        <v>90</v>
      </c>
      <c r="C40" s="152"/>
      <c r="D40" s="136"/>
      <c r="E40" s="152"/>
      <c r="F40" s="154"/>
      <c r="G40" s="155"/>
    </row>
    <row r="41" spans="2:7" x14ac:dyDescent="0.3">
      <c r="B41" s="92" t="s">
        <v>91</v>
      </c>
      <c r="C41" s="152"/>
      <c r="D41" s="136"/>
      <c r="E41" s="152"/>
      <c r="F41" s="154"/>
      <c r="G41" s="155"/>
    </row>
    <row r="42" spans="2:7" x14ac:dyDescent="0.3">
      <c r="B42" s="92" t="s">
        <v>92</v>
      </c>
      <c r="C42" s="152"/>
      <c r="D42" s="136"/>
      <c r="E42" s="152"/>
      <c r="F42" s="154"/>
      <c r="G42" s="155"/>
    </row>
    <row r="43" spans="2:7" x14ac:dyDescent="0.3">
      <c r="B43" s="92" t="s">
        <v>93</v>
      </c>
      <c r="C43" s="152"/>
      <c r="D43" s="136"/>
      <c r="E43" s="152"/>
      <c r="F43" s="154"/>
      <c r="G43" s="155"/>
    </row>
    <row r="44" spans="2:7" x14ac:dyDescent="0.3">
      <c r="B44" s="92" t="s">
        <v>94</v>
      </c>
      <c r="C44" s="152"/>
      <c r="D44" s="136"/>
      <c r="E44" s="152"/>
      <c r="F44" s="154"/>
      <c r="G44" s="155"/>
    </row>
    <row r="45" spans="2:7" x14ac:dyDescent="0.3">
      <c r="B45" s="92" t="s">
        <v>95</v>
      </c>
      <c r="C45" s="152"/>
      <c r="D45" s="136"/>
      <c r="E45" s="152"/>
      <c r="F45" s="154"/>
      <c r="G45" s="155"/>
    </row>
    <row r="46" spans="2:7" ht="15" thickBot="1" x14ac:dyDescent="0.35">
      <c r="B46" s="117" t="s">
        <v>96</v>
      </c>
      <c r="C46" s="156"/>
      <c r="D46" s="142"/>
      <c r="E46" s="156"/>
      <c r="F46" s="157"/>
      <c r="G46" s="158"/>
    </row>
    <row r="49" spans="2:8" ht="18" x14ac:dyDescent="0.35">
      <c r="C49" s="32" t="s">
        <v>35</v>
      </c>
      <c r="D49" s="88" t="s">
        <v>183</v>
      </c>
      <c r="E49" s="88"/>
    </row>
    <row r="50" spans="2:8" ht="15" thickBot="1" x14ac:dyDescent="0.35">
      <c r="D50" s="88"/>
      <c r="E50" s="88"/>
    </row>
    <row r="51" spans="2:8" ht="29.4" thickBot="1" x14ac:dyDescent="0.35">
      <c r="B51" s="19"/>
      <c r="C51" s="22" t="s">
        <v>97</v>
      </c>
      <c r="D51" s="20" t="s">
        <v>98</v>
      </c>
      <c r="E51" s="20"/>
      <c r="F51" s="24" t="s">
        <v>144</v>
      </c>
      <c r="G51" s="51" t="s">
        <v>135</v>
      </c>
      <c r="H51" s="51" t="s">
        <v>193</v>
      </c>
    </row>
    <row r="52" spans="2:8" x14ac:dyDescent="0.3">
      <c r="B52" s="16" t="s">
        <v>40</v>
      </c>
      <c r="C52" s="30" t="str">
        <f t="array" ref="C52">IFERROR(INDEX($C$25:$C$46,SMALL(IF($F$25:$F$46="Yes",ROW(C$25:C$46)-ROW(C$25)+1),ROWS(C$25:C25))),"")</f>
        <v/>
      </c>
      <c r="D52" s="127"/>
      <c r="E52" s="127"/>
      <c r="F52" s="159"/>
      <c r="G52" s="160"/>
      <c r="H52" s="161"/>
    </row>
    <row r="53" spans="2:8" x14ac:dyDescent="0.3">
      <c r="B53" s="16" t="s">
        <v>41</v>
      </c>
      <c r="C53" s="30" t="str">
        <f t="array" ref="C53">IFERROR(INDEX($C$25:$C$46,SMALL(IF($F$25:$F$46="Yes",ROW(C$25:C$46)-ROW(C$25)+1),ROWS(C$25:C26))),"")</f>
        <v/>
      </c>
      <c r="D53" s="127"/>
      <c r="E53" s="127"/>
      <c r="F53" s="162"/>
      <c r="G53" s="163"/>
      <c r="H53" s="164"/>
    </row>
    <row r="54" spans="2:8" x14ac:dyDescent="0.3">
      <c r="B54" s="16" t="s">
        <v>42</v>
      </c>
      <c r="C54" s="30" t="str">
        <f t="array" ref="C54">IFERROR(INDEX($C$25:$C$46,SMALL(IF($F$25:$F$46="Yes",ROW(C$25:C$46)-ROW(C$25)+1),ROWS(C$25:C27))),"")</f>
        <v/>
      </c>
      <c r="D54" s="127"/>
      <c r="E54" s="127"/>
      <c r="F54" s="162"/>
      <c r="G54" s="163"/>
      <c r="H54" s="164"/>
    </row>
    <row r="55" spans="2:8" x14ac:dyDescent="0.3">
      <c r="B55" s="16" t="s">
        <v>43</v>
      </c>
      <c r="C55" s="30" t="str">
        <f t="array" ref="C55">IFERROR(INDEX($C$25:$C$46,SMALL(IF($F$25:$F$46="Yes",ROW(C$25:C$46)-ROW(C$25)+1),ROWS(C$25:C28))),"")</f>
        <v/>
      </c>
      <c r="D55" s="127"/>
      <c r="E55" s="127"/>
      <c r="F55" s="162"/>
      <c r="G55" s="163"/>
      <c r="H55" s="164"/>
    </row>
    <row r="56" spans="2:8" x14ac:dyDescent="0.3">
      <c r="B56" s="16" t="s">
        <v>44</v>
      </c>
      <c r="C56" s="30" t="str">
        <f t="array" ref="C56">IFERROR(INDEX($C$25:$C$46,SMALL(IF($F$25:$F$46="Yes",ROW(C$25:C$46)-ROW(C$25)+1),ROWS(C$25:C29))),"")</f>
        <v/>
      </c>
      <c r="D56" s="127"/>
      <c r="E56" s="127"/>
      <c r="F56" s="162"/>
      <c r="G56" s="163"/>
      <c r="H56" s="164"/>
    </row>
    <row r="57" spans="2:8" x14ac:dyDescent="0.3">
      <c r="B57" s="16" t="s">
        <v>45</v>
      </c>
      <c r="C57" s="30" t="str">
        <f t="array" ref="C57">IFERROR(INDEX($C$25:$C$46,SMALL(IF($F$25:$F$46="Yes",ROW(C$25:C$46)-ROW(C$25)+1),ROWS(C$25:C30))),"")</f>
        <v/>
      </c>
      <c r="D57" s="127"/>
      <c r="E57" s="127"/>
      <c r="F57" s="162"/>
      <c r="G57" s="165"/>
      <c r="H57" s="164"/>
    </row>
    <row r="58" spans="2:8" x14ac:dyDescent="0.3">
      <c r="B58" s="16" t="s">
        <v>46</v>
      </c>
      <c r="C58" s="30" t="str">
        <f t="array" ref="C58">IFERROR(INDEX($C$25:$C$46,SMALL(IF($F$25:$F$46="Yes",ROW(C$25:C$46)-ROW(C$25)+1),ROWS(C$25:C31))),"")</f>
        <v/>
      </c>
      <c r="D58" s="127"/>
      <c r="E58" s="127"/>
      <c r="F58" s="162"/>
      <c r="G58" s="165"/>
      <c r="H58" s="164"/>
    </row>
    <row r="59" spans="2:8" x14ac:dyDescent="0.3">
      <c r="B59" s="16" t="s">
        <v>47</v>
      </c>
      <c r="C59" s="30" t="str">
        <f t="array" ref="C59">IFERROR(INDEX($C$25:$C$46,SMALL(IF($F$25:$F$46="Yes",ROW(C$25:C$46)-ROW(C$25)+1),ROWS(C$25:C32))),"")</f>
        <v/>
      </c>
      <c r="D59" s="127"/>
      <c r="E59" s="127"/>
      <c r="F59" s="162"/>
      <c r="G59" s="165"/>
      <c r="H59" s="164"/>
    </row>
    <row r="60" spans="2:8" x14ac:dyDescent="0.3">
      <c r="B60" s="16" t="s">
        <v>48</v>
      </c>
      <c r="C60" s="30" t="str">
        <f t="array" ref="C60">IFERROR(INDEX($C$25:$C$46,SMALL(IF($F$25:$F$46="Yes",ROW(C$25:C$46)-ROW(C$25)+1),ROWS(C$25:C33))),"")</f>
        <v/>
      </c>
      <c r="D60" s="127"/>
      <c r="E60" s="127"/>
      <c r="F60" s="162"/>
      <c r="G60" s="165"/>
      <c r="H60" s="164"/>
    </row>
    <row r="61" spans="2:8" x14ac:dyDescent="0.3">
      <c r="B61" s="16" t="s">
        <v>84</v>
      </c>
      <c r="C61" s="30" t="str">
        <f t="array" ref="C61">IFERROR(INDEX($C$25:$C$46,SMALL(IF($F$25:$F$46="Yes",ROW(C$25:C$46)-ROW(C$25)+1),ROWS(C$25:C34))),"")</f>
        <v/>
      </c>
      <c r="D61" s="129"/>
      <c r="E61" s="129"/>
      <c r="F61" s="166"/>
      <c r="G61" s="165"/>
      <c r="H61" s="164"/>
    </row>
    <row r="62" spans="2:8" x14ac:dyDescent="0.3">
      <c r="B62" s="16" t="s">
        <v>85</v>
      </c>
      <c r="C62" s="30" t="str">
        <f t="array" ref="C62">IFERROR(INDEX($C$25:$C$46,SMALL(IF($F$25:$F$46="Yes",ROW(C$25:C$46)-ROW(C$25)+1),ROWS(C$25:C35))),"")</f>
        <v/>
      </c>
      <c r="D62" s="129"/>
      <c r="E62" s="129"/>
      <c r="F62" s="166"/>
      <c r="G62" s="165"/>
      <c r="H62" s="164"/>
    </row>
    <row r="63" spans="2:8" ht="15" thickBot="1" x14ac:dyDescent="0.35">
      <c r="B63" s="18" t="s">
        <v>86</v>
      </c>
      <c r="C63" s="31" t="str">
        <f t="array" ref="C63">IFERROR(INDEX($C$25:$C$46,SMALL(IF($F$25:$F$46="Yes",ROW(C$25:C$46)-ROW(C$25)+1),ROWS(C$25:C46))),"")</f>
        <v/>
      </c>
      <c r="D63" s="143"/>
      <c r="E63" s="143"/>
      <c r="F63" s="167"/>
      <c r="G63" s="168"/>
      <c r="H63" s="169"/>
    </row>
    <row r="64" spans="2:8" x14ac:dyDescent="0.3">
      <c r="C64" s="7"/>
    </row>
    <row r="65" spans="3:3" x14ac:dyDescent="0.3">
      <c r="C65" s="7"/>
    </row>
    <row r="66" spans="3:3" x14ac:dyDescent="0.3">
      <c r="C66" s="7"/>
    </row>
    <row r="67" spans="3:3" x14ac:dyDescent="0.3">
      <c r="C67" s="7"/>
    </row>
    <row r="68" spans="3:3" x14ac:dyDescent="0.3">
      <c r="C68" s="7"/>
    </row>
    <row r="69" spans="3:3" x14ac:dyDescent="0.3">
      <c r="C69" s="7"/>
    </row>
    <row r="70" spans="3:3" x14ac:dyDescent="0.3">
      <c r="C70" s="7"/>
    </row>
    <row r="71" spans="3:3" x14ac:dyDescent="0.3">
      <c r="C71" s="7"/>
    </row>
    <row r="72" spans="3:3" x14ac:dyDescent="0.3">
      <c r="C72" s="7"/>
    </row>
    <row r="73" spans="3:3" x14ac:dyDescent="0.3">
      <c r="C73" s="7"/>
    </row>
    <row r="74" spans="3:3" x14ac:dyDescent="0.3">
      <c r="C74" s="7"/>
    </row>
    <row r="75" spans="3:3" x14ac:dyDescent="0.3">
      <c r="C75" s="7"/>
    </row>
    <row r="76" spans="3:3" x14ac:dyDescent="0.3">
      <c r="C76" s="7"/>
    </row>
    <row r="77" spans="3:3" x14ac:dyDescent="0.3">
      <c r="C77" s="7"/>
    </row>
  </sheetData>
  <mergeCells count="1">
    <mergeCell ref="C23:E23"/>
  </mergeCells>
  <dataValidations count="2">
    <dataValidation type="list" allowBlank="1" showInputMessage="1" showErrorMessage="1" sqref="F25:F46 H52:H63">
      <formula1>"Yes, No"</formula1>
    </dataValidation>
    <dataValidation type="list" allowBlank="1" showInputMessage="1" showErrorMessage="1" sqref="F52:F63">
      <formula1>"H, L, Y"</formula1>
    </dataValidation>
  </dataValidations>
  <hyperlinks>
    <hyperlink ref="B1" location="'Front page'!A1" display="Go to Front page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opLeftCell="A13" zoomScale="85" zoomScaleNormal="85" workbookViewId="0">
      <selection activeCell="B31" sqref="B31"/>
    </sheetView>
  </sheetViews>
  <sheetFormatPr defaultColWidth="9.109375" defaultRowHeight="14.4" x14ac:dyDescent="0.3"/>
  <cols>
    <col min="1" max="1" width="5.5546875" style="2" customWidth="1"/>
    <col min="2" max="2" width="15.5546875" style="2" customWidth="1"/>
    <col min="3" max="3" width="40.44140625" style="2" customWidth="1"/>
    <col min="4" max="4" width="14.5546875" style="2" customWidth="1"/>
    <col min="5" max="5" width="16.5546875" style="2" customWidth="1"/>
    <col min="6" max="6" width="19.109375" style="2" bestFit="1" customWidth="1"/>
    <col min="7" max="7" width="28" style="2" customWidth="1"/>
    <col min="8" max="8" width="16.6640625" style="2" customWidth="1"/>
    <col min="9" max="9" width="12.109375" style="2" customWidth="1"/>
    <col min="10" max="10" width="10.88671875" style="2" customWidth="1"/>
    <col min="11" max="11" width="13.6640625" style="2" customWidth="1"/>
    <col min="12" max="12" width="14.88671875" style="2" customWidth="1"/>
    <col min="13" max="16384" width="9.109375" style="2"/>
  </cols>
  <sheetData>
    <row r="1" spans="1:8" x14ac:dyDescent="0.3">
      <c r="B1" s="5" t="s">
        <v>27</v>
      </c>
    </row>
    <row r="2" spans="1:8" ht="21" x14ac:dyDescent="0.4">
      <c r="A2" s="5"/>
      <c r="B2" s="5"/>
      <c r="C2" s="116" t="s">
        <v>140</v>
      </c>
    </row>
    <row r="3" spans="1:8" x14ac:dyDescent="0.3">
      <c r="A3" s="5"/>
      <c r="B3" s="5"/>
    </row>
    <row r="4" spans="1:8" x14ac:dyDescent="0.3">
      <c r="A4" s="5"/>
      <c r="B4" s="5"/>
    </row>
    <row r="5" spans="1:8" x14ac:dyDescent="0.3">
      <c r="A5" s="5"/>
      <c r="B5" s="5"/>
    </row>
    <row r="6" spans="1:8" x14ac:dyDescent="0.3">
      <c r="A6" s="5"/>
      <c r="B6" s="5"/>
    </row>
    <row r="7" spans="1:8" x14ac:dyDescent="0.3">
      <c r="A7" s="5"/>
      <c r="B7" s="5"/>
    </row>
    <row r="8" spans="1:8" x14ac:dyDescent="0.3">
      <c r="A8" s="5"/>
      <c r="B8" s="5"/>
    </row>
    <row r="9" spans="1:8" x14ac:dyDescent="0.3">
      <c r="H9" s="27" t="s">
        <v>102</v>
      </c>
    </row>
    <row r="10" spans="1:8" x14ac:dyDescent="0.3">
      <c r="H10" s="26" t="s">
        <v>101</v>
      </c>
    </row>
    <row r="11" spans="1:8" x14ac:dyDescent="0.3">
      <c r="H11" s="15" t="s">
        <v>100</v>
      </c>
    </row>
    <row r="12" spans="1:8" x14ac:dyDescent="0.3">
      <c r="H12" s="46" t="s">
        <v>99</v>
      </c>
    </row>
    <row r="13" spans="1:8" x14ac:dyDescent="0.3">
      <c r="H13" s="3" t="s">
        <v>108</v>
      </c>
    </row>
    <row r="14" spans="1:8" x14ac:dyDescent="0.3">
      <c r="H14" s="80" t="s">
        <v>120</v>
      </c>
    </row>
    <row r="15" spans="1:8" x14ac:dyDescent="0.3">
      <c r="H15" s="88"/>
    </row>
    <row r="19" spans="1:23" x14ac:dyDescent="0.3">
      <c r="C19" s="3" t="s">
        <v>112</v>
      </c>
    </row>
    <row r="20" spans="1:23" x14ac:dyDescent="0.3">
      <c r="C20" s="2" t="s">
        <v>114</v>
      </c>
    </row>
    <row r="21" spans="1:23" x14ac:dyDescent="0.3">
      <c r="C21" s="2" t="s">
        <v>113</v>
      </c>
    </row>
    <row r="22" spans="1:23" x14ac:dyDescent="0.3">
      <c r="C22" s="2" t="s">
        <v>191</v>
      </c>
    </row>
    <row r="24" spans="1:23" x14ac:dyDescent="0.3">
      <c r="C24" s="3" t="s">
        <v>198</v>
      </c>
      <c r="D24" s="2">
        <f>SUMPRODUCT(--(LEN(C30:C63)&gt;0))</f>
        <v>0</v>
      </c>
      <c r="E24" s="2" t="s">
        <v>195</v>
      </c>
      <c r="F24" s="88"/>
    </row>
    <row r="25" spans="1:23" x14ac:dyDescent="0.3">
      <c r="C25" s="3" t="s">
        <v>199</v>
      </c>
      <c r="D25" s="2">
        <f>SUMPRODUCT(--(LEN('3. Criteria selection'!C52:C63)&gt;0))</f>
        <v>0</v>
      </c>
    </row>
    <row r="26" spans="1:23" ht="15" thickBot="1" x14ac:dyDescent="0.35">
      <c r="C26" s="3"/>
    </row>
    <row r="27" spans="1:23" ht="15" hidden="1" thickBot="1" x14ac:dyDescent="0.35">
      <c r="C27" s="12" t="s">
        <v>194</v>
      </c>
      <c r="D27" s="12">
        <f t="array" ref="D27:O27">TRANSPOSE('3. Criteria selection'!H52:H63)</f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23" s="47" customFormat="1" ht="29.25" customHeight="1" x14ac:dyDescent="0.3">
      <c r="C28" s="48" t="s">
        <v>109</v>
      </c>
      <c r="D28" s="49" t="str">
        <f t="array" ref="D28:O28">TRANSPOSE('3. Criteria selection'!$C$52:$C$63)</f>
        <v/>
      </c>
      <c r="E28" s="49" t="str">
        <v/>
      </c>
      <c r="F28" s="49" t="str">
        <v/>
      </c>
      <c r="G28" s="49" t="str">
        <v/>
      </c>
      <c r="H28" s="49" t="str">
        <v/>
      </c>
      <c r="I28" s="49" t="str">
        <v/>
      </c>
      <c r="J28" s="49" t="str">
        <v/>
      </c>
      <c r="K28" s="49" t="str">
        <v/>
      </c>
      <c r="L28" s="49" t="str">
        <v/>
      </c>
      <c r="M28" s="49" t="str">
        <v/>
      </c>
      <c r="N28" s="49" t="str">
        <v/>
      </c>
      <c r="O28" s="50" t="str">
        <v/>
      </c>
      <c r="P28" s="2"/>
      <c r="Q28" s="2"/>
      <c r="R28" s="2"/>
      <c r="S28" s="2"/>
      <c r="T28" s="2"/>
      <c r="U28" s="2"/>
      <c r="V28" s="2"/>
      <c r="W28" s="2"/>
    </row>
    <row r="29" spans="1:23" s="9" customFormat="1" ht="15" thickBot="1" x14ac:dyDescent="0.35">
      <c r="C29" s="77" t="s">
        <v>119</v>
      </c>
      <c r="D29" s="78">
        <f>VLOOKUP(D$28,'3. Criteria selection'!$C$52:$D$63,2,FALSE)</f>
        <v>0</v>
      </c>
      <c r="E29" s="78">
        <f>VLOOKUP(E$28,'3. Criteria selection'!$C$52:$D$63,2,FALSE)</f>
        <v>0</v>
      </c>
      <c r="F29" s="78">
        <f>VLOOKUP(F$28,'3. Criteria selection'!$C$52:$D$63,2,FALSE)</f>
        <v>0</v>
      </c>
      <c r="G29" s="78">
        <f>VLOOKUP(G$28,'3. Criteria selection'!$C$52:$D$63,2,FALSE)</f>
        <v>0</v>
      </c>
      <c r="H29" s="78">
        <f>VLOOKUP(H$28,'3. Criteria selection'!$C$52:$D$63,2,FALSE)</f>
        <v>0</v>
      </c>
      <c r="I29" s="78">
        <f>VLOOKUP(I$28,'3. Criteria selection'!$C$52:$D$63,2,FALSE)</f>
        <v>0</v>
      </c>
      <c r="J29" s="78">
        <f>VLOOKUP(J$28,'3. Criteria selection'!$C$52:$D$63,2,FALSE)</f>
        <v>0</v>
      </c>
      <c r="K29" s="78">
        <f>VLOOKUP(K$28,'3. Criteria selection'!$C$52:$D$63,2,FALSE)</f>
        <v>0</v>
      </c>
      <c r="L29" s="78">
        <f>VLOOKUP(L$28,'3. Criteria selection'!$C$52:$D$63,2,FALSE)</f>
        <v>0</v>
      </c>
      <c r="M29" s="78">
        <f>VLOOKUP(M$28,'3. Criteria selection'!$C$52:$D$63,2,FALSE)</f>
        <v>0</v>
      </c>
      <c r="N29" s="78">
        <f>VLOOKUP(N$28,'3. Criteria selection'!$C$52:$D$63,2,FALSE)</f>
        <v>0</v>
      </c>
      <c r="O29" s="79">
        <f>VLOOKUP(O$28,'3. Criteria selection'!$C$52:$D$63,2,FALSE)</f>
        <v>0</v>
      </c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7"/>
      <c r="B30" s="7"/>
      <c r="C30" s="183" t="str">
        <f t="array" ref="C30">IFERROR(INDEX('2. Option selection'!$C$24:$C$59,SMALL(IF('2. Option selection'!$E$24:$E$59="Yes",ROW('2. Option selection'!$C$24:$C$59)-ROW('2. Option selection'!$D$24)+1),ROWS('2. Option selection'!$D$24:D24))),"")</f>
        <v/>
      </c>
      <c r="D30" s="185"/>
      <c r="E30" s="173"/>
      <c r="F30" s="174"/>
      <c r="G30" s="173"/>
      <c r="H30" s="173"/>
      <c r="I30" s="173"/>
      <c r="J30" s="173"/>
      <c r="K30" s="173"/>
      <c r="L30" s="174"/>
      <c r="M30" s="172"/>
      <c r="N30" s="172"/>
      <c r="O30" s="175"/>
    </row>
    <row r="31" spans="1:23" x14ac:dyDescent="0.3">
      <c r="A31" s="7"/>
      <c r="B31" s="7"/>
      <c r="C31" s="184" t="str">
        <f t="array" ref="C31">IFERROR(INDEX('2. Option selection'!$C$24:$C$59,SMALL(IF('2. Option selection'!$E$24:$E$59="Yes",ROW('2. Option selection'!$C$24:$C$59)-ROW('2. Option selection'!D$24)+1),ROWS('2. Option selection'!D$24:D25))),"")</f>
        <v/>
      </c>
      <c r="D31" s="138"/>
      <c r="E31" s="170"/>
      <c r="F31" s="171"/>
      <c r="G31" s="170"/>
      <c r="H31" s="170"/>
      <c r="I31" s="170"/>
      <c r="J31" s="170"/>
      <c r="K31" s="170"/>
      <c r="L31" s="171"/>
      <c r="M31" s="129"/>
      <c r="N31" s="129"/>
      <c r="O31" s="130"/>
      <c r="P31" s="17"/>
      <c r="Q31" s="17"/>
      <c r="R31" s="17"/>
      <c r="S31" s="17"/>
      <c r="T31" s="17"/>
      <c r="U31" s="17"/>
      <c r="V31" s="17"/>
    </row>
    <row r="32" spans="1:23" x14ac:dyDescent="0.3">
      <c r="A32" s="7"/>
      <c r="B32" s="7"/>
      <c r="C32" s="184" t="str">
        <f t="array" ref="C32">IFERROR(INDEX('2. Option selection'!$C$24:$C$59,SMALL(IF('2. Option selection'!$E$24:$E$59="Yes",ROW('2. Option selection'!$C$24:$C$59)-ROW('2. Option selection'!D$24)+1),ROWS('2. Option selection'!D$24:D26))),"")</f>
        <v/>
      </c>
      <c r="D32" s="138"/>
      <c r="E32" s="170"/>
      <c r="F32" s="171"/>
      <c r="G32" s="170"/>
      <c r="H32" s="170"/>
      <c r="I32" s="170"/>
      <c r="J32" s="170"/>
      <c r="K32" s="170"/>
      <c r="L32" s="171"/>
      <c r="M32" s="129"/>
      <c r="N32" s="129"/>
      <c r="O32" s="130"/>
      <c r="P32" s="17"/>
      <c r="Q32" s="17"/>
      <c r="R32" s="17"/>
      <c r="S32" s="17"/>
      <c r="T32" s="17"/>
      <c r="U32" s="17"/>
      <c r="V32" s="17"/>
    </row>
    <row r="33" spans="1:22" x14ac:dyDescent="0.3">
      <c r="A33" s="7"/>
      <c r="B33" s="7"/>
      <c r="C33" s="184" t="str">
        <f t="array" ref="C33">IFERROR(INDEX('2. Option selection'!$C$24:$C$59,SMALL(IF('2. Option selection'!$E$24:$E$59="Yes",ROW('2. Option selection'!$C$24:$C$59)-ROW('2. Option selection'!D$24)+1),ROWS('2. Option selection'!D$24:D27))),"")</f>
        <v/>
      </c>
      <c r="D33" s="138"/>
      <c r="E33" s="170"/>
      <c r="F33" s="171"/>
      <c r="G33" s="170"/>
      <c r="H33" s="170"/>
      <c r="I33" s="170"/>
      <c r="J33" s="170"/>
      <c r="K33" s="170"/>
      <c r="L33" s="171"/>
      <c r="M33" s="129"/>
      <c r="N33" s="129"/>
      <c r="O33" s="130"/>
      <c r="P33" s="17"/>
      <c r="Q33" s="17"/>
      <c r="R33" s="17"/>
      <c r="S33" s="17"/>
      <c r="T33" s="17"/>
      <c r="U33" s="17"/>
      <c r="V33" s="17"/>
    </row>
    <row r="34" spans="1:22" x14ac:dyDescent="0.3">
      <c r="A34" s="7"/>
      <c r="B34" s="7"/>
      <c r="C34" s="184" t="str">
        <f t="array" ref="C34">IFERROR(INDEX('2. Option selection'!$C$24:$C$59,SMALL(IF('2. Option selection'!$E$24:$E$59="Yes",ROW('2. Option selection'!$C$24:$C$59)-ROW('2. Option selection'!D$24)+1),ROWS('2. Option selection'!D$24:D28))),"")</f>
        <v/>
      </c>
      <c r="D34" s="138"/>
      <c r="E34" s="170"/>
      <c r="F34" s="171"/>
      <c r="G34" s="170"/>
      <c r="H34" s="170"/>
      <c r="I34" s="170"/>
      <c r="J34" s="170"/>
      <c r="K34" s="170"/>
      <c r="L34" s="171"/>
      <c r="M34" s="129"/>
      <c r="N34" s="129"/>
      <c r="O34" s="130"/>
      <c r="P34" s="17"/>
      <c r="Q34" s="17"/>
      <c r="R34" s="17"/>
      <c r="S34" s="17"/>
      <c r="T34" s="17"/>
      <c r="U34" s="17"/>
      <c r="V34" s="17"/>
    </row>
    <row r="35" spans="1:22" x14ac:dyDescent="0.3">
      <c r="A35" s="7"/>
      <c r="B35" s="7"/>
      <c r="C35" s="184" t="str">
        <f t="array" ref="C35">IFERROR(INDEX('2. Option selection'!$C$24:$C$59,SMALL(IF('2. Option selection'!$E$24:$E$59="Yes",ROW('2. Option selection'!$C$24:$C$59)-ROW('2. Option selection'!D$24)+1),ROWS('2. Option selection'!D$24:D29))),"")</f>
        <v/>
      </c>
      <c r="D35" s="138"/>
      <c r="E35" s="170"/>
      <c r="F35" s="170"/>
      <c r="G35" s="170"/>
      <c r="H35" s="170"/>
      <c r="I35" s="170"/>
      <c r="J35" s="170"/>
      <c r="K35" s="170"/>
      <c r="L35" s="171"/>
      <c r="M35" s="129"/>
      <c r="N35" s="129"/>
      <c r="O35" s="130"/>
      <c r="P35" s="17"/>
      <c r="Q35" s="17"/>
      <c r="R35" s="17"/>
      <c r="S35" s="17"/>
      <c r="T35" s="17"/>
      <c r="U35" s="17"/>
      <c r="V35" s="17"/>
    </row>
    <row r="36" spans="1:22" x14ac:dyDescent="0.3">
      <c r="A36" s="7"/>
      <c r="B36" s="7"/>
      <c r="C36" s="184" t="str">
        <f t="array" ref="C36">IFERROR(INDEX('2. Option selection'!$C$24:$C$59,SMALL(IF('2. Option selection'!$E$24:$E$59="Yes",ROW('2. Option selection'!$C$24:$C$59)-ROW('2. Option selection'!D$24)+1),ROWS('2. Option selection'!D$24:D30))),"")</f>
        <v/>
      </c>
      <c r="D36" s="138"/>
      <c r="E36" s="170"/>
      <c r="F36" s="170"/>
      <c r="G36" s="170"/>
      <c r="H36" s="170"/>
      <c r="I36" s="170"/>
      <c r="J36" s="170"/>
      <c r="K36" s="170"/>
      <c r="L36" s="171"/>
      <c r="M36" s="129"/>
      <c r="N36" s="129"/>
      <c r="O36" s="130"/>
      <c r="P36" s="17"/>
      <c r="Q36" s="17"/>
      <c r="R36" s="17"/>
      <c r="S36" s="17"/>
      <c r="T36" s="17"/>
      <c r="U36" s="17"/>
      <c r="V36" s="17"/>
    </row>
    <row r="37" spans="1:22" x14ac:dyDescent="0.3">
      <c r="A37" s="7"/>
      <c r="B37" s="7"/>
      <c r="C37" s="184" t="str">
        <f t="array" ref="C37">IFERROR(INDEX('2. Option selection'!$C$24:$C$59,SMALL(IF('2. Option selection'!$E$24:$E$59="Yes",ROW('2. Option selection'!$C$24:$C$59)-ROW('2. Option selection'!D$24)+1),ROWS('2. Option selection'!D$24:D31))),"")</f>
        <v/>
      </c>
      <c r="D37" s="13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  <c r="P37" s="17"/>
      <c r="Q37" s="17"/>
      <c r="R37" s="17"/>
      <c r="S37" s="17"/>
      <c r="T37" s="17"/>
      <c r="U37" s="17"/>
      <c r="V37" s="17"/>
    </row>
    <row r="38" spans="1:22" x14ac:dyDescent="0.3">
      <c r="A38" s="7"/>
      <c r="B38" s="7"/>
      <c r="C38" s="184" t="str">
        <f t="array" ref="C38">IFERROR(INDEX('2. Option selection'!$C$24:$C$59,SMALL(IF('2. Option selection'!$E$24:$E$59="Yes",ROW('2. Option selection'!$C$24:$C$59)-ROW('2. Option selection'!D$24)+1),ROWS('2. Option selection'!D$24:D32))),"")</f>
        <v/>
      </c>
      <c r="D38" s="13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30"/>
      <c r="P38" s="17"/>
      <c r="Q38" s="17"/>
      <c r="R38" s="17"/>
      <c r="S38" s="17"/>
      <c r="T38" s="17"/>
      <c r="U38" s="17"/>
      <c r="V38" s="17"/>
    </row>
    <row r="39" spans="1:22" x14ac:dyDescent="0.3">
      <c r="A39" s="7"/>
      <c r="B39" s="7"/>
      <c r="C39" s="184" t="str">
        <f t="array" ref="C39">IFERROR(INDEX('2. Option selection'!$C$24:$C$59,SMALL(IF('2. Option selection'!$E$24:$E$59="Yes",ROW('2. Option selection'!$C$24:$C$59)-ROW('2. Option selection'!D$24)+1),ROWS('2. Option selection'!D$24:D33))),"")</f>
        <v/>
      </c>
      <c r="D39" s="138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30"/>
      <c r="P39" s="17"/>
      <c r="Q39" s="17"/>
      <c r="R39" s="17"/>
      <c r="S39" s="17"/>
      <c r="T39" s="17"/>
      <c r="U39" s="17"/>
      <c r="V39" s="17"/>
    </row>
    <row r="40" spans="1:22" x14ac:dyDescent="0.3">
      <c r="A40" s="7"/>
      <c r="B40" s="7"/>
      <c r="C40" s="184" t="str">
        <f t="array" ref="C40">IFERROR(INDEX('2. Option selection'!$C$24:$C$59,SMALL(IF('2. Option selection'!$E$24:$E$59="Yes",ROW('2. Option selection'!$C$24:$C$59)-ROW('2. Option selection'!D$24)+1),ROWS('2. Option selection'!D$24:D34))),"")</f>
        <v/>
      </c>
      <c r="D40" s="138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30"/>
      <c r="P40" s="17"/>
      <c r="Q40" s="17"/>
      <c r="R40" s="17"/>
      <c r="S40" s="17"/>
      <c r="T40" s="17"/>
      <c r="U40" s="17"/>
      <c r="V40" s="17"/>
    </row>
    <row r="41" spans="1:22" x14ac:dyDescent="0.3">
      <c r="A41" s="7"/>
      <c r="B41" s="7"/>
      <c r="C41" s="184" t="str">
        <f t="array" ref="C41">IFERROR(INDEX('2. Option selection'!$C$24:$C$59,SMALL(IF('2. Option selection'!$E$24:$E$59="Yes",ROW('2. Option selection'!$C$24:$C$59)-ROW('2. Option selection'!D$24)+1),ROWS('2. Option selection'!D$24:D35))),"")</f>
        <v/>
      </c>
      <c r="D41" s="138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30"/>
      <c r="P41" s="17"/>
      <c r="Q41" s="17"/>
      <c r="R41" s="17"/>
      <c r="S41" s="17"/>
      <c r="T41" s="17"/>
      <c r="U41" s="17"/>
      <c r="V41" s="17"/>
    </row>
    <row r="42" spans="1:22" x14ac:dyDescent="0.3">
      <c r="A42" s="7"/>
      <c r="B42" s="7"/>
      <c r="C42" s="184" t="str">
        <f t="array" ref="C42">IFERROR(INDEX('2. Option selection'!$C$24:$C$59,SMALL(IF('2. Option selection'!$E$24:$E$59="Yes",ROW('2. Option selection'!$C$24:$C$59)-ROW('2. Option selection'!D$24)+1),ROWS('2. Option selection'!D$24:D36))),"")</f>
        <v/>
      </c>
      <c r="D42" s="138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30"/>
      <c r="P42" s="17"/>
      <c r="Q42" s="17"/>
      <c r="R42" s="17"/>
      <c r="S42" s="17"/>
      <c r="T42" s="17"/>
      <c r="U42" s="17"/>
      <c r="V42" s="17"/>
    </row>
    <row r="43" spans="1:22" x14ac:dyDescent="0.3">
      <c r="A43" s="7"/>
      <c r="B43" s="7"/>
      <c r="C43" s="184" t="str">
        <f t="array" ref="C43">IFERROR(INDEX('2. Option selection'!$C$24:$C$59,SMALL(IF('2. Option selection'!$E$24:$E$59="Yes",ROW('2. Option selection'!$C$24:$C$59)-ROW('2. Option selection'!D$24)+1),ROWS('2. Option selection'!D$24:D37))),"")</f>
        <v/>
      </c>
      <c r="D43" s="138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30"/>
      <c r="P43" s="17"/>
      <c r="Q43" s="17"/>
      <c r="R43" s="17"/>
      <c r="S43" s="17"/>
      <c r="T43" s="17"/>
      <c r="U43" s="17"/>
      <c r="V43" s="17"/>
    </row>
    <row r="44" spans="1:22" x14ac:dyDescent="0.3">
      <c r="A44" s="7"/>
      <c r="B44" s="7"/>
      <c r="C44" s="184" t="str">
        <f t="array" ref="C44">IFERROR(INDEX('2. Option selection'!$C$24:$C$59,SMALL(IF('2. Option selection'!$E$24:$E$59="Yes",ROW('2. Option selection'!$C$24:$C$59)-ROW('2. Option selection'!D$24)+1),ROWS('2. Option selection'!D$24:D38))),"")</f>
        <v/>
      </c>
      <c r="D44" s="138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30"/>
      <c r="P44" s="17"/>
      <c r="Q44" s="17"/>
      <c r="R44" s="17"/>
      <c r="S44" s="17"/>
      <c r="T44" s="17"/>
      <c r="U44" s="17"/>
      <c r="V44" s="17"/>
    </row>
    <row r="45" spans="1:22" x14ac:dyDescent="0.3">
      <c r="A45" s="7"/>
      <c r="B45" s="7"/>
      <c r="C45" s="184" t="str">
        <f t="array" ref="C45">IFERROR(INDEX('2. Option selection'!$C$24:$C$59,SMALL(IF('2. Option selection'!$E$24:$E$59="Yes",ROW('2. Option selection'!$C$24:$C$59)-ROW('2. Option selection'!D$24)+1),ROWS('2. Option selection'!D$24:D39))),"")</f>
        <v/>
      </c>
      <c r="D45" s="138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30"/>
      <c r="P45" s="17"/>
      <c r="Q45" s="17"/>
      <c r="R45" s="17"/>
      <c r="S45" s="17"/>
      <c r="T45" s="17"/>
      <c r="U45" s="17"/>
      <c r="V45" s="17"/>
    </row>
    <row r="46" spans="1:22" x14ac:dyDescent="0.3">
      <c r="A46" s="7"/>
      <c r="B46" s="7"/>
      <c r="C46" s="184" t="str">
        <f t="array" ref="C46">IFERROR(INDEX('2. Option selection'!$C$24:$C$59,SMALL(IF('2. Option selection'!$E$24:$E$59="Yes",ROW('2. Option selection'!$C$24:$C$59)-ROW('2. Option selection'!D$24)+1),ROWS('2. Option selection'!D$24:D40))),"")</f>
        <v/>
      </c>
      <c r="D46" s="138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30"/>
      <c r="P46" s="17"/>
      <c r="Q46" s="17"/>
      <c r="R46" s="17"/>
      <c r="S46" s="17"/>
      <c r="T46" s="17"/>
      <c r="U46" s="17"/>
      <c r="V46" s="17"/>
    </row>
    <row r="47" spans="1:22" x14ac:dyDescent="0.3">
      <c r="C47" s="184" t="str">
        <f t="array" ref="C47">IFERROR(INDEX('2. Option selection'!$C$24:$C$59,SMALL(IF('2. Option selection'!$E$24:$E$59="Yes",ROW('2. Option selection'!$C$24:$C$59)-ROW('2. Option selection'!D$24)+1),ROWS('2. Option selection'!D$24:D41))),"")</f>
        <v/>
      </c>
      <c r="D47" s="138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30"/>
      <c r="P47" s="17"/>
      <c r="Q47" s="17"/>
      <c r="R47" s="17"/>
      <c r="S47" s="17"/>
      <c r="T47" s="17"/>
      <c r="U47" s="17"/>
      <c r="V47" s="17"/>
    </row>
    <row r="48" spans="1:22" x14ac:dyDescent="0.3">
      <c r="C48" s="184" t="str">
        <f t="array" ref="C48">IFERROR(INDEX('2. Option selection'!$C$24:$C$59,SMALL(IF('2. Option selection'!$E$24:$E$59="Yes",ROW('2. Option selection'!$C$24:$C$59)-ROW('2. Option selection'!D$24)+1),ROWS('2. Option selection'!D$24:D42))),"")</f>
        <v/>
      </c>
      <c r="D48" s="138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30"/>
      <c r="P48" s="17"/>
      <c r="Q48" s="17"/>
      <c r="R48" s="17"/>
      <c r="S48" s="17"/>
      <c r="T48" s="17"/>
      <c r="U48" s="17"/>
      <c r="V48" s="17"/>
    </row>
    <row r="49" spans="3:22" x14ac:dyDescent="0.3">
      <c r="C49" s="184" t="str">
        <f t="array" ref="C49">IFERROR(INDEX('2. Option selection'!$C$24:$C$59,SMALL(IF('2. Option selection'!$E$24:$E$59="Yes",ROW('2. Option selection'!$C$24:$C$59)-ROW('2. Option selection'!D$24)+1),ROWS('2. Option selection'!D$24:D43))),"")</f>
        <v/>
      </c>
      <c r="D49" s="13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30"/>
      <c r="P49" s="17"/>
      <c r="Q49" s="17"/>
      <c r="R49" s="17"/>
      <c r="S49" s="17"/>
      <c r="T49" s="17"/>
      <c r="U49" s="17"/>
      <c r="V49" s="17"/>
    </row>
    <row r="50" spans="3:22" x14ac:dyDescent="0.3">
      <c r="C50" s="184" t="str">
        <f t="array" ref="C50">IFERROR(INDEX('2. Option selection'!$C$24:$C$59,SMALL(IF('2. Option selection'!$E$24:$E$59="Yes",ROW('2. Option selection'!$C$24:$C$59)-ROW('2. Option selection'!D$24)+1),ROWS('2. Option selection'!D$24:D44))),"")</f>
        <v/>
      </c>
      <c r="D50" s="13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30"/>
      <c r="P50" s="17"/>
      <c r="Q50" s="17"/>
      <c r="R50" s="17"/>
      <c r="S50" s="17"/>
      <c r="T50" s="17"/>
      <c r="U50" s="17"/>
      <c r="V50" s="17"/>
    </row>
    <row r="51" spans="3:22" x14ac:dyDescent="0.3">
      <c r="C51" s="184" t="str">
        <f t="array" ref="C51">IFERROR(INDEX('2. Option selection'!$C$24:$C$59,SMALL(IF('2. Option selection'!$E$24:$E$59="Yes",ROW('2. Option selection'!$C$24:$C$59)-ROW('2. Option selection'!D$24)+1),ROWS('2. Option selection'!D$24:D45))),"")</f>
        <v/>
      </c>
      <c r="D51" s="138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30"/>
      <c r="P51" s="17"/>
      <c r="Q51" s="17"/>
      <c r="R51" s="17"/>
      <c r="S51" s="17"/>
      <c r="T51" s="17"/>
      <c r="U51" s="17"/>
      <c r="V51" s="17"/>
    </row>
    <row r="52" spans="3:22" x14ac:dyDescent="0.3">
      <c r="C52" s="184" t="str">
        <f t="array" ref="C52">IFERROR(INDEX('2. Option selection'!$C$24:$C$59,SMALL(IF('2. Option selection'!$E$24:$E$59="Yes",ROW('2. Option selection'!$C$24:$C$59)-ROW('2. Option selection'!D$24)+1),ROWS('2. Option selection'!D$24:D46))),"")</f>
        <v/>
      </c>
      <c r="D52" s="138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30"/>
      <c r="P52" s="17"/>
      <c r="Q52" s="17"/>
      <c r="R52" s="17"/>
      <c r="S52" s="17"/>
      <c r="T52" s="17"/>
      <c r="U52" s="17"/>
      <c r="V52" s="17"/>
    </row>
    <row r="53" spans="3:22" x14ac:dyDescent="0.3">
      <c r="C53" s="184" t="str">
        <f t="array" ref="C53">IFERROR(INDEX('2. Option selection'!$C$24:$C$59,SMALL(IF('2. Option selection'!$E$24:$E$59="Yes",ROW('2. Option selection'!$C$24:$C$59)-ROW('2. Option selection'!D$24)+1),ROWS('2. Option selection'!D$24:D47))),"")</f>
        <v/>
      </c>
      <c r="D53" s="13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  <c r="P53" s="17"/>
      <c r="Q53" s="17"/>
      <c r="R53" s="17"/>
      <c r="S53" s="17"/>
      <c r="T53" s="17"/>
      <c r="U53" s="17"/>
      <c r="V53" s="17"/>
    </row>
    <row r="54" spans="3:22" x14ac:dyDescent="0.3">
      <c r="C54" s="184" t="str">
        <f t="array" ref="C54">IFERROR(INDEX('2. Option selection'!$C$24:$C$59,SMALL(IF('2. Option selection'!$E$24:$E$59="Yes",ROW('2. Option selection'!$C$24:$C$59)-ROW('2. Option selection'!D$24)+1),ROWS('2. Option selection'!D$24:D48))),"")</f>
        <v/>
      </c>
      <c r="D54" s="138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  <c r="P54" s="17"/>
      <c r="Q54" s="17"/>
      <c r="R54" s="17"/>
      <c r="S54" s="17"/>
      <c r="T54" s="17"/>
      <c r="U54" s="17"/>
      <c r="V54" s="17"/>
    </row>
    <row r="55" spans="3:22" x14ac:dyDescent="0.3">
      <c r="C55" s="184" t="str">
        <f t="array" ref="C55">IFERROR(INDEX('2. Option selection'!$C$24:$C$59,SMALL(IF('2. Option selection'!$E$24:$E$59="Yes",ROW('2. Option selection'!$C$24:$C$59)-ROW('2. Option selection'!D$24)+1),ROWS('2. Option selection'!D$24:D49))),"")</f>
        <v/>
      </c>
      <c r="D55" s="138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30"/>
      <c r="P55" s="17"/>
      <c r="Q55" s="17"/>
      <c r="R55" s="17"/>
      <c r="S55" s="17"/>
      <c r="T55" s="17"/>
      <c r="U55" s="17"/>
      <c r="V55" s="17"/>
    </row>
    <row r="56" spans="3:22" x14ac:dyDescent="0.3">
      <c r="C56" s="184" t="str">
        <f t="array" ref="C56">IFERROR(INDEX('2. Option selection'!$C$24:$C$59,SMALL(IF('2. Option selection'!$E$24:$E$59="Yes",ROW('2. Option selection'!$C$24:$C$59)-ROW('2. Option selection'!D$24)+1),ROWS('2. Option selection'!D$24:D50))),"")</f>
        <v/>
      </c>
      <c r="D56" s="138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30"/>
      <c r="P56" s="17"/>
      <c r="Q56" s="17"/>
      <c r="R56" s="17"/>
      <c r="S56" s="17"/>
      <c r="T56" s="17"/>
      <c r="U56" s="17"/>
      <c r="V56" s="17"/>
    </row>
    <row r="57" spans="3:22" x14ac:dyDescent="0.3">
      <c r="C57" s="184" t="str">
        <f t="array" ref="C57">IFERROR(INDEX('2. Option selection'!$C$24:$C$59,SMALL(IF('2. Option selection'!$E$24:$E$59="Yes",ROW('2. Option selection'!$C$24:$C$59)-ROW('2. Option selection'!D$24)+1),ROWS('2. Option selection'!D$24:D51))),"")</f>
        <v/>
      </c>
      <c r="D57" s="13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0"/>
      <c r="P57" s="17"/>
      <c r="Q57" s="17"/>
      <c r="R57" s="17"/>
      <c r="S57" s="17"/>
      <c r="T57" s="17"/>
      <c r="U57" s="17"/>
      <c r="V57" s="17"/>
    </row>
    <row r="58" spans="3:22" x14ac:dyDescent="0.3">
      <c r="C58" s="184" t="str">
        <f t="array" ref="C58">IFERROR(INDEX('2. Option selection'!$C$24:$C$59,SMALL(IF('2. Option selection'!$E$24:$E$59="Yes",ROW('2. Option selection'!$C$24:$C$59)-ROW('2. Option selection'!D$24)+1),ROWS('2. Option selection'!D$24:D52))),"")</f>
        <v/>
      </c>
      <c r="D58" s="138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30"/>
      <c r="P58" s="17"/>
      <c r="Q58" s="17"/>
      <c r="R58" s="17"/>
      <c r="S58" s="17"/>
      <c r="T58" s="17"/>
      <c r="U58" s="17"/>
      <c r="V58" s="17"/>
    </row>
    <row r="59" spans="3:22" x14ac:dyDescent="0.3">
      <c r="C59" s="184" t="str">
        <f t="array" ref="C59">IFERROR(INDEX('2. Option selection'!$C$24:$C$59,SMALL(IF('2. Option selection'!$E$24:$E$59="Yes",ROW('2. Option selection'!$C$24:$C$59)-ROW('2. Option selection'!D$24)+1),ROWS('2. Option selection'!D$24:D53))),"")</f>
        <v/>
      </c>
      <c r="D59" s="138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30"/>
      <c r="P59" s="17"/>
      <c r="Q59" s="17"/>
      <c r="R59" s="17"/>
      <c r="S59" s="17"/>
      <c r="T59" s="17"/>
      <c r="U59" s="17"/>
      <c r="V59" s="17"/>
    </row>
    <row r="60" spans="3:22" x14ac:dyDescent="0.3">
      <c r="C60" s="184" t="str">
        <f t="array" ref="C60">IFERROR(INDEX('2. Option selection'!$C$24:$C$59,SMALL(IF('2. Option selection'!$E$24:$E$59="Yes",ROW('2. Option selection'!$C$24:$C$59)-ROW('2. Option selection'!D$24)+1),ROWS('2. Option selection'!D$24:D54))),"")</f>
        <v/>
      </c>
      <c r="D60" s="138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30"/>
      <c r="P60" s="17"/>
      <c r="Q60" s="17"/>
      <c r="R60" s="17"/>
      <c r="S60" s="17"/>
      <c r="T60" s="17"/>
      <c r="U60" s="17"/>
      <c r="V60" s="17"/>
    </row>
    <row r="61" spans="3:22" x14ac:dyDescent="0.3">
      <c r="C61" s="184" t="str">
        <f t="array" ref="C61">IFERROR(INDEX('2. Option selection'!$C$24:$C$59,SMALL(IF('2. Option selection'!$E$24:$E$59="Yes",ROW('2. Option selection'!$C$24:$C$59)-ROW('2. Option selection'!D$24)+1),ROWS('2. Option selection'!D$24:D55))),"")</f>
        <v/>
      </c>
      <c r="D61" s="13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P61" s="17"/>
      <c r="Q61" s="17"/>
      <c r="R61" s="17"/>
      <c r="S61" s="17"/>
      <c r="T61" s="17"/>
      <c r="U61" s="17"/>
      <c r="V61" s="17"/>
    </row>
    <row r="62" spans="3:22" x14ac:dyDescent="0.3">
      <c r="C62" s="184" t="str">
        <f t="array" ref="C62">IFERROR(INDEX('2. Option selection'!$C$24:$C$59,SMALL(IF('2. Option selection'!$E$24:$E$59="Yes",ROW('2. Option selection'!$C$24:$C$59)-ROW('2. Option selection'!D$24)+1),ROWS('2. Option selection'!D$24:D56))),"")</f>
        <v/>
      </c>
      <c r="D62" s="138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30"/>
      <c r="P62" s="17"/>
      <c r="Q62" s="17"/>
      <c r="R62" s="17"/>
      <c r="S62" s="17"/>
      <c r="T62" s="17"/>
      <c r="U62" s="17"/>
      <c r="V62" s="17"/>
    </row>
    <row r="63" spans="3:22" x14ac:dyDescent="0.3">
      <c r="C63" s="184" t="str">
        <f t="array" ref="C63">IFERROR(INDEX('2. Option selection'!$C$24:$C$59,SMALL(IF('2. Option selection'!$E$24:$E$59="Yes",ROW('2. Option selection'!$C$24:$C$59)-ROW('2. Option selection'!D$24)+1),ROWS('2. Option selection'!D$24:D57))),"")</f>
        <v/>
      </c>
      <c r="D63" s="138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0"/>
      <c r="P63" s="17"/>
      <c r="Q63" s="17"/>
      <c r="R63" s="17"/>
      <c r="S63" s="17"/>
      <c r="T63" s="17"/>
      <c r="U63" s="17"/>
      <c r="V63" s="17"/>
    </row>
    <row r="64" spans="3:22" ht="15" thickBot="1" x14ac:dyDescent="0.35">
      <c r="C64" s="182" t="str">
        <f t="array" ref="C64">IFERROR(INDEX('2. Option selection'!$C$24:$C$59,SMALL(IF('2. Option selection'!$E$24:$E$59="Yes",ROW('2. Option selection'!$C$24:$C$59)-ROW('2. Option selection'!D$24)+1),ROWS('2. Option selection'!D$24:D58))),"")</f>
        <v/>
      </c>
      <c r="D64" s="141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4"/>
      <c r="P64" s="17"/>
      <c r="Q64" s="17"/>
      <c r="R64" s="17"/>
      <c r="S64" s="17"/>
      <c r="T64" s="17"/>
      <c r="U64" s="17"/>
      <c r="V64" s="17"/>
    </row>
  </sheetData>
  <hyperlinks>
    <hyperlink ref="B1" location="'Front page'!A1" display="Go to Front pag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zoomScale="85" zoomScaleNormal="85" workbookViewId="0">
      <selection activeCell="G55" sqref="G55"/>
    </sheetView>
  </sheetViews>
  <sheetFormatPr defaultColWidth="9.109375" defaultRowHeight="14.4" x14ac:dyDescent="0.3"/>
  <cols>
    <col min="1" max="1" width="9.109375" style="2"/>
    <col min="2" max="2" width="16.6640625" style="2" customWidth="1"/>
    <col min="3" max="3" width="41.44140625" style="2" customWidth="1"/>
    <col min="4" max="4" width="24.6640625" style="2" customWidth="1"/>
    <col min="5" max="5" width="19.109375" style="2" bestFit="1" customWidth="1"/>
    <col min="6" max="6" width="28" style="2" customWidth="1"/>
    <col min="7" max="7" width="14.33203125" style="2" customWidth="1"/>
    <col min="8" max="16384" width="9.109375" style="2"/>
  </cols>
  <sheetData>
    <row r="1" spans="2:7" x14ac:dyDescent="0.3">
      <c r="B1" s="5" t="s">
        <v>27</v>
      </c>
    </row>
    <row r="2" spans="2:7" ht="21" x14ac:dyDescent="0.4">
      <c r="B2" s="5"/>
      <c r="C2" s="116" t="s">
        <v>141</v>
      </c>
    </row>
    <row r="3" spans="2:7" x14ac:dyDescent="0.3">
      <c r="B3" s="5"/>
    </row>
    <row r="4" spans="2:7" x14ac:dyDescent="0.3">
      <c r="B4" s="5"/>
    </row>
    <row r="5" spans="2:7" x14ac:dyDescent="0.3">
      <c r="B5" s="5"/>
      <c r="G5" s="27" t="s">
        <v>102</v>
      </c>
    </row>
    <row r="6" spans="2:7" x14ac:dyDescent="0.3">
      <c r="B6" s="5"/>
      <c r="G6" s="26" t="s">
        <v>101</v>
      </c>
    </row>
    <row r="7" spans="2:7" x14ac:dyDescent="0.3">
      <c r="B7" s="5"/>
      <c r="G7" s="15" t="s">
        <v>100</v>
      </c>
    </row>
    <row r="8" spans="2:7" x14ac:dyDescent="0.3">
      <c r="B8" s="5"/>
      <c r="G8" s="46" t="s">
        <v>99</v>
      </c>
    </row>
    <row r="9" spans="2:7" x14ac:dyDescent="0.3">
      <c r="G9" s="3" t="s">
        <v>108</v>
      </c>
    </row>
    <row r="10" spans="2:7" x14ac:dyDescent="0.3">
      <c r="G10" s="80" t="s">
        <v>120</v>
      </c>
    </row>
    <row r="15" spans="2:7" x14ac:dyDescent="0.3">
      <c r="G15" s="88"/>
    </row>
    <row r="16" spans="2:7" x14ac:dyDescent="0.3">
      <c r="C16" s="3" t="s">
        <v>36</v>
      </c>
    </row>
    <row r="17" spans="2:6" x14ac:dyDescent="0.3">
      <c r="C17" s="12" t="s">
        <v>105</v>
      </c>
      <c r="F17" s="10"/>
    </row>
    <row r="18" spans="2:6" x14ac:dyDescent="0.3">
      <c r="C18" s="2" t="s">
        <v>145</v>
      </c>
      <c r="E18" s="11"/>
    </row>
    <row r="19" spans="2:6" x14ac:dyDescent="0.3">
      <c r="C19" s="2" t="s">
        <v>146</v>
      </c>
      <c r="E19" s="11"/>
    </row>
    <row r="20" spans="2:6" ht="15" thickBot="1" x14ac:dyDescent="0.35">
      <c r="E20" s="11"/>
    </row>
    <row r="21" spans="2:6" ht="15" thickBot="1" x14ac:dyDescent="0.35">
      <c r="B21" s="28"/>
      <c r="C21" s="40" t="s">
        <v>97</v>
      </c>
      <c r="D21" s="43" t="s">
        <v>106</v>
      </c>
      <c r="E21" s="33" t="s">
        <v>38</v>
      </c>
    </row>
    <row r="22" spans="2:6" x14ac:dyDescent="0.3">
      <c r="B22" s="25" t="s">
        <v>40</v>
      </c>
      <c r="C22" s="41" t="str">
        <f>'3. Criteria selection'!C52</f>
        <v/>
      </c>
      <c r="D22" s="176"/>
      <c r="E22" s="37" t="str">
        <f t="shared" ref="E22:E33" si="0">IF(LEN(C22)&gt;0,D22/D$34,"")</f>
        <v/>
      </c>
    </row>
    <row r="23" spans="2:6" x14ac:dyDescent="0.3">
      <c r="B23" s="16" t="s">
        <v>41</v>
      </c>
      <c r="C23" s="30" t="str">
        <f>'3. Criteria selection'!C53</f>
        <v/>
      </c>
      <c r="D23" s="178"/>
      <c r="E23" s="34" t="str">
        <f t="shared" si="0"/>
        <v/>
      </c>
    </row>
    <row r="24" spans="2:6" x14ac:dyDescent="0.3">
      <c r="B24" s="16" t="s">
        <v>42</v>
      </c>
      <c r="C24" s="30" t="str">
        <f>'3. Criteria selection'!C54</f>
        <v/>
      </c>
      <c r="D24" s="177"/>
      <c r="E24" s="34" t="str">
        <f t="shared" si="0"/>
        <v/>
      </c>
    </row>
    <row r="25" spans="2:6" x14ac:dyDescent="0.3">
      <c r="B25" s="16" t="s">
        <v>43</v>
      </c>
      <c r="C25" s="30" t="str">
        <f>'3. Criteria selection'!C55</f>
        <v/>
      </c>
      <c r="D25" s="177"/>
      <c r="E25" s="34" t="str">
        <f t="shared" si="0"/>
        <v/>
      </c>
    </row>
    <row r="26" spans="2:6" x14ac:dyDescent="0.3">
      <c r="B26" s="16" t="s">
        <v>44</v>
      </c>
      <c r="C26" s="30" t="str">
        <f>'3. Criteria selection'!C56</f>
        <v/>
      </c>
      <c r="D26" s="177"/>
      <c r="E26" s="34" t="str">
        <f t="shared" si="0"/>
        <v/>
      </c>
    </row>
    <row r="27" spans="2:6" x14ac:dyDescent="0.3">
      <c r="B27" s="16" t="s">
        <v>45</v>
      </c>
      <c r="C27" s="30" t="str">
        <f>'3. Criteria selection'!C57</f>
        <v/>
      </c>
      <c r="D27" s="177"/>
      <c r="E27" s="34" t="str">
        <f t="shared" si="0"/>
        <v/>
      </c>
    </row>
    <row r="28" spans="2:6" x14ac:dyDescent="0.3">
      <c r="B28" s="16" t="s">
        <v>46</v>
      </c>
      <c r="C28" s="30" t="str">
        <f>'3. Criteria selection'!C58</f>
        <v/>
      </c>
      <c r="D28" s="178"/>
      <c r="E28" s="34" t="str">
        <f t="shared" si="0"/>
        <v/>
      </c>
    </row>
    <row r="29" spans="2:6" x14ac:dyDescent="0.3">
      <c r="B29" s="16" t="s">
        <v>47</v>
      </c>
      <c r="C29" s="30" t="str">
        <f>'3. Criteria selection'!C59</f>
        <v/>
      </c>
      <c r="D29" s="177"/>
      <c r="E29" s="34" t="str">
        <f t="shared" si="0"/>
        <v/>
      </c>
    </row>
    <row r="30" spans="2:6" x14ac:dyDescent="0.3">
      <c r="B30" s="16" t="s">
        <v>48</v>
      </c>
      <c r="C30" s="30" t="str">
        <f>'3. Criteria selection'!C60</f>
        <v/>
      </c>
      <c r="D30" s="177"/>
      <c r="E30" s="34" t="str">
        <f t="shared" si="0"/>
        <v/>
      </c>
    </row>
    <row r="31" spans="2:6" x14ac:dyDescent="0.3">
      <c r="B31" s="16" t="s">
        <v>84</v>
      </c>
      <c r="C31" s="30" t="str">
        <f>'3. Criteria selection'!C61</f>
        <v/>
      </c>
      <c r="D31" s="177"/>
      <c r="E31" s="34" t="str">
        <f t="shared" si="0"/>
        <v/>
      </c>
    </row>
    <row r="32" spans="2:6" x14ac:dyDescent="0.3">
      <c r="B32" s="16" t="s">
        <v>85</v>
      </c>
      <c r="C32" s="30" t="str">
        <f>'3. Criteria selection'!C62</f>
        <v/>
      </c>
      <c r="D32" s="177"/>
      <c r="E32" s="34" t="str">
        <f t="shared" si="0"/>
        <v/>
      </c>
    </row>
    <row r="33" spans="2:7" ht="15" thickBot="1" x14ac:dyDescent="0.35">
      <c r="B33" s="18" t="s">
        <v>86</v>
      </c>
      <c r="C33" s="31" t="str">
        <f>'3. Criteria selection'!C63</f>
        <v/>
      </c>
      <c r="D33" s="179"/>
      <c r="E33" s="38" t="str">
        <f t="shared" si="0"/>
        <v/>
      </c>
    </row>
    <row r="34" spans="2:7" ht="15" thickBot="1" x14ac:dyDescent="0.35">
      <c r="B34" s="35"/>
      <c r="C34" s="42" t="s">
        <v>37</v>
      </c>
      <c r="D34" s="39">
        <f>SUM(D22:D32)</f>
        <v>0</v>
      </c>
      <c r="E34" s="36"/>
    </row>
    <row r="35" spans="2:7" ht="15" thickBot="1" x14ac:dyDescent="0.35">
      <c r="C35" s="44" t="s">
        <v>107</v>
      </c>
      <c r="D35" s="45" t="str">
        <f>IF(D34=100,"OK",IF(D34&lt;100,"Budget underused","Budget overused"))</f>
        <v>Budget underused</v>
      </c>
      <c r="G35" s="13"/>
    </row>
    <row r="36" spans="2:7" x14ac:dyDescent="0.3">
      <c r="G36" s="13"/>
    </row>
    <row r="37" spans="2:7" x14ac:dyDescent="0.3">
      <c r="G37" s="13"/>
    </row>
    <row r="38" spans="2:7" x14ac:dyDescent="0.3">
      <c r="G38" s="13"/>
    </row>
    <row r="39" spans="2:7" x14ac:dyDescent="0.3">
      <c r="G39" s="13"/>
    </row>
    <row r="40" spans="2:7" x14ac:dyDescent="0.3">
      <c r="G40" s="13"/>
    </row>
    <row r="41" spans="2:7" x14ac:dyDescent="0.3">
      <c r="C41" s="2" t="str">
        <f>'3. Criteria selection'!C61</f>
        <v/>
      </c>
    </row>
    <row r="42" spans="2:7" x14ac:dyDescent="0.3">
      <c r="C42" s="2" t="str">
        <f>'3. Criteria selection'!C62</f>
        <v/>
      </c>
    </row>
  </sheetData>
  <sheetProtection sheet="1" objects="1" scenarios="1"/>
  <conditionalFormatting sqref="D34 F18:F19">
    <cfRule type="expression" dxfId="1" priority="2">
      <formula>"&lt;&gt;$D$13"</formula>
    </cfRule>
  </conditionalFormatting>
  <conditionalFormatting sqref="D35">
    <cfRule type="expression" dxfId="0" priority="1">
      <formula>$D$34&lt;&gt;100</formula>
    </cfRule>
  </conditionalFormatting>
  <hyperlinks>
    <hyperlink ref="B1" location="'Front page'!A1" display="Go to Front pag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="85" zoomScaleNormal="85" workbookViewId="0">
      <selection activeCell="D24" sqref="D24"/>
    </sheetView>
  </sheetViews>
  <sheetFormatPr defaultColWidth="9.109375" defaultRowHeight="14.4" x14ac:dyDescent="0.3"/>
  <cols>
    <col min="1" max="1" width="6" style="2" customWidth="1"/>
    <col min="2" max="2" width="16.109375" style="2" customWidth="1"/>
    <col min="3" max="3" width="42.44140625" style="2" customWidth="1"/>
    <col min="4" max="4" width="19.33203125" style="2" bestFit="1" customWidth="1"/>
    <col min="5" max="5" width="20.5546875" style="2" customWidth="1"/>
    <col min="6" max="6" width="14.33203125" style="2" customWidth="1"/>
    <col min="7" max="7" width="11.5546875" style="2" bestFit="1" customWidth="1"/>
    <col min="8" max="13" width="9.5546875" style="2" bestFit="1" customWidth="1"/>
    <col min="14" max="15" width="9.109375" style="2"/>
    <col min="16" max="16" width="15.109375" style="2" customWidth="1"/>
    <col min="17" max="16384" width="9.109375" style="2"/>
  </cols>
  <sheetData>
    <row r="1" spans="1:7" x14ac:dyDescent="0.3">
      <c r="B1" s="5" t="s">
        <v>27</v>
      </c>
    </row>
    <row r="2" spans="1:7" ht="21" x14ac:dyDescent="0.4">
      <c r="A2" s="5"/>
      <c r="B2" s="5"/>
      <c r="C2" s="116" t="s">
        <v>142</v>
      </c>
    </row>
    <row r="3" spans="1:7" x14ac:dyDescent="0.3">
      <c r="A3" s="5"/>
      <c r="B3" s="5"/>
    </row>
    <row r="4" spans="1:7" x14ac:dyDescent="0.3">
      <c r="A4" s="5"/>
      <c r="B4" s="5"/>
    </row>
    <row r="5" spans="1:7" x14ac:dyDescent="0.3">
      <c r="A5" s="5"/>
      <c r="B5" s="5"/>
    </row>
    <row r="6" spans="1:7" x14ac:dyDescent="0.3">
      <c r="A6" s="5"/>
      <c r="B6" s="5"/>
    </row>
    <row r="7" spans="1:7" x14ac:dyDescent="0.3">
      <c r="A7" s="5"/>
      <c r="B7" s="5"/>
    </row>
    <row r="8" spans="1:7" x14ac:dyDescent="0.3">
      <c r="A8" s="5"/>
      <c r="B8" s="5"/>
    </row>
    <row r="9" spans="1:7" x14ac:dyDescent="0.3">
      <c r="G9" s="27" t="s">
        <v>102</v>
      </c>
    </row>
    <row r="10" spans="1:7" x14ac:dyDescent="0.3">
      <c r="G10" s="26" t="s">
        <v>101</v>
      </c>
    </row>
    <row r="11" spans="1:7" x14ac:dyDescent="0.3">
      <c r="G11" s="15" t="s">
        <v>100</v>
      </c>
    </row>
    <row r="12" spans="1:7" x14ac:dyDescent="0.3">
      <c r="G12" s="46" t="s">
        <v>99</v>
      </c>
    </row>
    <row r="13" spans="1:7" x14ac:dyDescent="0.3">
      <c r="G13" s="3" t="s">
        <v>108</v>
      </c>
    </row>
    <row r="14" spans="1:7" x14ac:dyDescent="0.3">
      <c r="G14" s="80" t="s">
        <v>120</v>
      </c>
    </row>
    <row r="15" spans="1:7" x14ac:dyDescent="0.3">
      <c r="G15" s="88"/>
    </row>
    <row r="19" spans="3:19" x14ac:dyDescent="0.3">
      <c r="C19" s="3"/>
    </row>
    <row r="20" spans="3:19" x14ac:dyDescent="0.3">
      <c r="C20" s="3" t="s">
        <v>122</v>
      </c>
    </row>
    <row r="21" spans="3:19" x14ac:dyDescent="0.3">
      <c r="C21" s="12" t="s">
        <v>121</v>
      </c>
    </row>
    <row r="22" spans="3:19" ht="15" thickBot="1" x14ac:dyDescent="0.35">
      <c r="C22" s="12" t="s">
        <v>123</v>
      </c>
    </row>
    <row r="23" spans="3:19" s="84" customFormat="1" ht="10.8" hidden="1" thickBot="1" x14ac:dyDescent="0.25">
      <c r="C23" s="84" t="s">
        <v>124</v>
      </c>
      <c r="D23" s="84">
        <v>1</v>
      </c>
      <c r="E23" s="84">
        <v>2</v>
      </c>
      <c r="F23" s="84">
        <v>3</v>
      </c>
      <c r="G23" s="84">
        <v>4</v>
      </c>
      <c r="H23" s="84">
        <v>5</v>
      </c>
      <c r="I23" s="84">
        <v>6</v>
      </c>
      <c r="J23" s="84">
        <v>7</v>
      </c>
      <c r="K23" s="84">
        <v>8</v>
      </c>
      <c r="L23" s="84">
        <v>9</v>
      </c>
      <c r="M23" s="84">
        <v>10</v>
      </c>
      <c r="N23" s="84">
        <v>11</v>
      </c>
      <c r="O23" s="84">
        <v>12</v>
      </c>
    </row>
    <row r="24" spans="3:19" s="57" customFormat="1" ht="29.4" thickBot="1" x14ac:dyDescent="0.35">
      <c r="C24" s="58" t="s">
        <v>109</v>
      </c>
      <c r="D24" s="58" t="str">
        <f>'4. Option evaluation'!D28</f>
        <v/>
      </c>
      <c r="E24" s="21" t="str">
        <f>'4. Option evaluation'!E28</f>
        <v/>
      </c>
      <c r="F24" s="21" t="str">
        <f>'4. Option evaluation'!F28</f>
        <v/>
      </c>
      <c r="G24" s="21" t="str">
        <f>'4. Option evaluation'!G28</f>
        <v/>
      </c>
      <c r="H24" s="21" t="str">
        <f>'4. Option evaluation'!H28</f>
        <v/>
      </c>
      <c r="I24" s="21" t="str">
        <f>'4. Option evaluation'!I28</f>
        <v/>
      </c>
      <c r="J24" s="21" t="str">
        <f>'4. Option evaluation'!J28</f>
        <v/>
      </c>
      <c r="K24" s="21" t="str">
        <f>'4. Option evaluation'!K28</f>
        <v/>
      </c>
      <c r="L24" s="21" t="str">
        <f>'4. Option evaluation'!L28</f>
        <v/>
      </c>
      <c r="M24" s="21" t="str">
        <f>'4. Option evaluation'!M28</f>
        <v/>
      </c>
      <c r="N24" s="21" t="str">
        <f>'4. Option evaluation'!N28</f>
        <v/>
      </c>
      <c r="O24" s="21" t="str">
        <f>'4. Option evaluation'!O28</f>
        <v/>
      </c>
      <c r="P24" s="59" t="s">
        <v>39</v>
      </c>
    </row>
    <row r="25" spans="3:19" s="57" customFormat="1" x14ac:dyDescent="0.3">
      <c r="C25" s="70" t="s">
        <v>38</v>
      </c>
      <c r="D25" s="71" t="str">
        <f>VLOOKUP(D$24,'5. Weighting of criteria'!$C$22:$E$33,3,FALSE)</f>
        <v/>
      </c>
      <c r="E25" s="72" t="str">
        <f>VLOOKUP(E$24,'5. Weighting of criteria'!$C$22:$E$33,3,FALSE)</f>
        <v/>
      </c>
      <c r="F25" s="72" t="str">
        <f>VLOOKUP(F$24,'5. Weighting of criteria'!$C$22:$E$33,3,FALSE)</f>
        <v/>
      </c>
      <c r="G25" s="72" t="str">
        <f>VLOOKUP(G$24,'5. Weighting of criteria'!$C$22:$E$33,3,FALSE)</f>
        <v/>
      </c>
      <c r="H25" s="72" t="str">
        <f>VLOOKUP(H$24,'5. Weighting of criteria'!$C$22:$E$33,3,FALSE)</f>
        <v/>
      </c>
      <c r="I25" s="72" t="str">
        <f>VLOOKUP(I$24,'5. Weighting of criteria'!$C$22:$E$33,3,FALSE)</f>
        <v/>
      </c>
      <c r="J25" s="72" t="str">
        <f>VLOOKUP(J$24,'5. Weighting of criteria'!$C$22:$E$33,3,FALSE)</f>
        <v/>
      </c>
      <c r="K25" s="72" t="str">
        <f>VLOOKUP(K$24,'5. Weighting of criteria'!$C$22:$E$33,3,FALSE)</f>
        <v/>
      </c>
      <c r="L25" s="72" t="str">
        <f>VLOOKUP(L$24,'5. Weighting of criteria'!$C$22:$E$33,3,FALSE)</f>
        <v/>
      </c>
      <c r="M25" s="72" t="str">
        <f>VLOOKUP(M$24,'5. Weighting of criteria'!$C$22:$E$33,3,FALSE)</f>
        <v/>
      </c>
      <c r="N25" s="72" t="str">
        <f>VLOOKUP(N$24,'5. Weighting of criteria'!$C$22:$E$33,3,FALSE)</f>
        <v/>
      </c>
      <c r="O25" s="72" t="str">
        <f>VLOOKUP(O$24,'5. Weighting of criteria'!$C$22:$E$33,3,FALSE)</f>
        <v/>
      </c>
      <c r="P25" s="73"/>
    </row>
    <row r="26" spans="3:19" s="55" customFormat="1" ht="15" thickBot="1" x14ac:dyDescent="0.35">
      <c r="C26" s="74" t="s">
        <v>115</v>
      </c>
      <c r="D26" s="74">
        <f>VLOOKUP(D$24,'3. Criteria selection'!$C$52:$F$63,4,FALSE)</f>
        <v>0</v>
      </c>
      <c r="E26" s="75">
        <f>VLOOKUP(E$24,'3. Criteria selection'!$C$52:$F$63,4,FALSE)</f>
        <v>0</v>
      </c>
      <c r="F26" s="75">
        <f>VLOOKUP(F$24,'3. Criteria selection'!$C$52:$F$63,4,FALSE)</f>
        <v>0</v>
      </c>
      <c r="G26" s="75">
        <f>VLOOKUP(G$24,'3. Criteria selection'!$C$52:$F$63,4,FALSE)</f>
        <v>0</v>
      </c>
      <c r="H26" s="75">
        <f>VLOOKUP(H$24,'3. Criteria selection'!$C$52:$F$63,4,FALSE)</f>
        <v>0</v>
      </c>
      <c r="I26" s="75">
        <f>VLOOKUP(I$24,'3. Criteria selection'!$C$52:$F$63,4,FALSE)</f>
        <v>0</v>
      </c>
      <c r="J26" s="75">
        <f>VLOOKUP(J$24,'3. Criteria selection'!$C$52:$F$63,4,FALSE)</f>
        <v>0</v>
      </c>
      <c r="K26" s="75">
        <f>VLOOKUP(K$24,'3. Criteria selection'!$C$52:$F$63,4,FALSE)</f>
        <v>0</v>
      </c>
      <c r="L26" s="75">
        <f>VLOOKUP(L$24,'3. Criteria selection'!$C$52:$F$63,4,FALSE)</f>
        <v>0</v>
      </c>
      <c r="M26" s="75">
        <f>VLOOKUP(M$24,'3. Criteria selection'!$C$52:$F$63,4,FALSE)</f>
        <v>0</v>
      </c>
      <c r="N26" s="75">
        <f>VLOOKUP(N$24,'3. Criteria selection'!$C$52:$F$63,4,FALSE)</f>
        <v>0</v>
      </c>
      <c r="O26" s="75">
        <f>VLOOKUP(O$24,'3. Criteria selection'!$C$52:$F$63,4,FALSE)</f>
        <v>0</v>
      </c>
      <c r="P26" s="76"/>
      <c r="Q26" s="56"/>
      <c r="R26" s="56"/>
      <c r="S26" s="56"/>
    </row>
    <row r="27" spans="3:19" x14ac:dyDescent="0.3">
      <c r="C27" s="186" t="str">
        <f>'4. Option evaluation'!C30</f>
        <v/>
      </c>
      <c r="D27" s="81" t="str">
        <f>IF(AND(LEN($C27)&gt;0,LEN(D$24)&gt;0),IF(D$26="L", 100-('4. Option evaluation'!D30-MIN(INDEX(PreferenceMatrix,,D$23)))/(MAX('4. Option evaluation'!D$30:D$38)-MIN('4. Option evaluation'!D$30:D$38))*100, IF(D$26="H", ('4. Option evaluation'!D30-MIN('4. Option evaluation'!D$30:D$38))/(MAX('4. Option evaluation'!D$30:D$38)-MIN('4. Option evaluation'!D$30:D$38))*100, IF('4. Option evaluation'!D30="Yes", 100,0))),"")</f>
        <v/>
      </c>
      <c r="E27" s="82" t="str">
        <f>IF(AND(LEN($C27)&gt;0,LEN(E$24)&gt;0),IF(E$26="L", 100-('4. Option evaluation'!E30-MIN(INDEX(PreferenceMatrix,,E$23)))/(MAX('4. Option evaluation'!E$30:E$38)-MIN('4. Option evaluation'!E$30:E$38))*100, IF(E$26="H", ('4. Option evaluation'!E30-MIN('4. Option evaluation'!E$30:E$38))/(MAX('4. Option evaluation'!E$30:E$38)-MIN('4. Option evaluation'!E$30:E$38))*100, IF('4. Option evaluation'!E30="Yes", 100,0))),"")</f>
        <v/>
      </c>
      <c r="F27" s="82" t="str">
        <f>IF(AND(LEN($C27)&gt;0,LEN(F$24)&gt;0),IF(F$26="L", 100-('4. Option evaluation'!F30-MIN(INDEX(PreferenceMatrix,,F$23)))/(MAX('4. Option evaluation'!F$30:F$38)-MIN('4. Option evaluation'!F$30:F$38))*100, IF(F$26="H", ('4. Option evaluation'!F30-MIN('4. Option evaluation'!F$30:F$38))/(MAX('4. Option evaluation'!F$30:F$38)-MIN('4. Option evaluation'!F$30:F$38))*100, IF('4. Option evaluation'!F30="Yes", 100,0))),"")</f>
        <v/>
      </c>
      <c r="G27" s="82" t="str">
        <f>IF(AND(LEN($C27)&gt;0,LEN(G$24)&gt;0),IF(G$26="L", 100-('4. Option evaluation'!G30-MIN(INDEX(PreferenceMatrix,,G$23)))/(MAX('4. Option evaluation'!G$30:G$38)-MIN('4. Option evaluation'!G$30:G$38))*100, IF(G$26="H", ('4. Option evaluation'!G30-MIN('4. Option evaluation'!G$30:G$38))/(MAX('4. Option evaluation'!G$30:G$38)-MIN('4. Option evaluation'!G$30:G$38))*100, IF('4. Option evaluation'!G30="Yes", 100,0))),"")</f>
        <v/>
      </c>
      <c r="H27" s="82" t="str">
        <f>IF(AND(LEN($C27)&gt;0,LEN(H$24)&gt;0),IF(H$26="L", 100-('4. Option evaluation'!H30-MIN(INDEX(PreferenceMatrix,,H$23)))/(MAX('4. Option evaluation'!H$30:H$38)-MIN('4. Option evaluation'!H$30:H$38))*100, IF(H$26="H", ('4. Option evaluation'!H30-MIN('4. Option evaluation'!H$30:H$38))/(MAX('4. Option evaluation'!H$30:H$38)-MIN('4. Option evaluation'!H$30:H$38))*100, IF('4. Option evaluation'!H30="Yes", 100,0))),"")</f>
        <v/>
      </c>
      <c r="I27" s="82" t="str">
        <f>IF(AND(LEN($C27)&gt;0,LEN(I$24)&gt;0),IF(I$26="L", 100-('4. Option evaluation'!I30-MIN(INDEX(PreferenceMatrix,,I$23)))/(MAX('4. Option evaluation'!I$30:I$38)-MIN('4. Option evaluation'!I$30:I$38))*100, IF(I$26="H", ('4. Option evaluation'!I30-MIN('4. Option evaluation'!I$30:I$38))/(MAX('4. Option evaluation'!I$30:I$38)-MIN('4. Option evaluation'!I$30:I$38))*100, IF('4. Option evaluation'!I30="Yes", 100,0))),"")</f>
        <v/>
      </c>
      <c r="J27" s="82" t="str">
        <f>IF(AND(LEN($C27)&gt;0,LEN(J$24)&gt;0),IF(J$26="L", 100-('4. Option evaluation'!J30-MIN(INDEX(PreferenceMatrix,,J$23)))/(MAX('4. Option evaluation'!J$30:J$38)-MIN('4. Option evaluation'!J$30:J$38))*100, IF(J$26="H", ('4. Option evaluation'!J30-MIN('4. Option evaluation'!J$30:J$38))/(MAX('4. Option evaluation'!J$30:J$38)-MIN('4. Option evaluation'!J$30:J$38))*100, IF('4. Option evaluation'!J30="Yes", 100,0))),"")</f>
        <v/>
      </c>
      <c r="K27" s="82" t="str">
        <f>IF(AND(LEN($C27)&gt;0,LEN(K$24)&gt;0),IF(K$26="L", 100-('4. Option evaluation'!K30-MIN(INDEX(PreferenceMatrix,,K$23)))/(MAX('4. Option evaluation'!K$30:K$38)-MIN('4. Option evaluation'!K$30:K$38))*100, IF(K$26="H", ('4. Option evaluation'!K30-MIN('4. Option evaluation'!K$30:K$38))/(MAX('4. Option evaluation'!K$30:K$38)-MIN('4. Option evaluation'!K$30:K$38))*100, IF('4. Option evaluation'!K30="Yes", 100,0))),"")</f>
        <v/>
      </c>
      <c r="L27" s="82" t="str">
        <f>IF(AND(LEN($C27)&gt;0,LEN(L$24)&gt;0),IF(L$26="L", 100-('4. Option evaluation'!L30-MIN(INDEX(PreferenceMatrix,,L$23)))/(MAX('4. Option evaluation'!L$30:L$38)-MIN('4. Option evaluation'!L$30:L$38))*100, IF(L$26="H", ('4. Option evaluation'!L30-MIN('4. Option evaluation'!L$30:L$38))/(MAX('4. Option evaluation'!L$30:L$38)-MIN('4. Option evaluation'!L$30:L$38))*100, IF('4. Option evaluation'!L30="Yes", 100,0))),"")</f>
        <v/>
      </c>
      <c r="M27" s="82" t="str">
        <f>IF(AND(LEN($C27)&gt;0,LEN(M$24)&gt;0),IF(M$26="L", 100-('4. Option evaluation'!M30-MIN(INDEX(PreferenceMatrix,,M$23)))/(MAX('4. Option evaluation'!M$30:M$38)-MIN('4. Option evaluation'!M$30:M$38))*100, IF(M$26="H", ('4. Option evaluation'!M30-MIN('4. Option evaluation'!M$30:M$38))/(MAX('4. Option evaluation'!M$30:M$38)-MIN('4. Option evaluation'!M$30:M$38))*100, IF('4. Option evaluation'!M30="Yes", 100,0))),"")</f>
        <v/>
      </c>
      <c r="N27" s="82" t="str">
        <f>IF(AND(LEN($C27)&gt;0,LEN(N$24)&gt;0),IF(N$26="L", 100-('4. Option evaluation'!N30-MIN(INDEX(PreferenceMatrix,,N$23)))/(MAX('4. Option evaluation'!N$30:N$38)-MIN('4. Option evaluation'!N$30:N$38))*100, IF(N$26="H", ('4. Option evaluation'!N30-MIN('4. Option evaluation'!N$30:N$38))/(MAX('4. Option evaluation'!N$30:N$38)-MIN('4. Option evaluation'!N$30:N$38))*100, IF('4. Option evaluation'!N30="Yes", 100,0))),"")</f>
        <v/>
      </c>
      <c r="O27" s="82" t="str">
        <f>IF(AND(LEN($C27)&gt;0,LEN(O$24)&gt;0),IF(O$26="L", 100-('4. Option evaluation'!O30-MIN(INDEX(PreferenceMatrix,,O$23)))/(MAX('4. Option evaluation'!O$30:O$38)-MIN('4. Option evaluation'!O$30:O$38))*100, IF(O$26="H", ('4. Option evaluation'!O30-MIN('4. Option evaluation'!O$30:O$38))/(MAX('4. Option evaluation'!O$30:O$38)-MIN('4. Option evaluation'!O$30:O$38))*100, IF('4. Option evaluation'!O30="Yes", 100,0))),"")</f>
        <v/>
      </c>
      <c r="P27" s="114" t="str">
        <f t="shared" ref="P27:P56" si="0">IF(LEN($C27)&gt;0,SUMPRODUCT($D27:$O27,$D$25:$O$25),"")</f>
        <v/>
      </c>
      <c r="S27" s="14"/>
    </row>
    <row r="28" spans="3:19" x14ac:dyDescent="0.3">
      <c r="C28" s="52" t="str">
        <f>'4. Option evaluation'!C31</f>
        <v/>
      </c>
      <c r="D28" s="83" t="str">
        <f>IF(AND(LEN($C28)&gt;0,LEN(D$24)&gt;0),IF(D$26="L", 100-('4. Option evaluation'!D31-MIN(INDEX(PreferenceMatrix,,D$23)))/(MAX('4. Option evaluation'!D$30:D$38)-MIN('4. Option evaluation'!D$30:D$38))*100, IF(D$26="H", ('4. Option evaluation'!D31-MIN('4. Option evaluation'!D$30:D$38))/(MAX('4. Option evaluation'!D$30:D$38)-MIN('4. Option evaluation'!D$30:D$38))*100, IF('4. Option evaluation'!D31="Yes", 100,0))),"")</f>
        <v/>
      </c>
      <c r="E28" s="54" t="str">
        <f>IF(AND(LEN($C28)&gt;0,LEN(E$24)&gt;0),IF(E$26="L", 100-('4. Option evaluation'!E31-MIN(INDEX(PreferenceMatrix,,E$23)))/(MAX('4. Option evaluation'!E$30:E$38)-MIN('4. Option evaluation'!E$30:E$38))*100, IF(E$26="H", ('4. Option evaluation'!E31-MIN('4. Option evaluation'!E$30:E$38))/(MAX('4. Option evaluation'!E$30:E$38)-MIN('4. Option evaluation'!E$30:E$38))*100, IF('4. Option evaluation'!E31="Yes", 100,0))),"")</f>
        <v/>
      </c>
      <c r="F28" s="54" t="str">
        <f>IF(AND(LEN($C28)&gt;0,LEN(F$24)&gt;0),IF(F$26="L", 100-('4. Option evaluation'!F31-MIN(INDEX(PreferenceMatrix,,F$23)))/(MAX('4. Option evaluation'!F$30:F$38)-MIN('4. Option evaluation'!F$30:F$38))*100, IF(F$26="H", ('4. Option evaluation'!F31-MIN('4. Option evaluation'!F$30:F$38))/(MAX('4. Option evaluation'!F$30:F$38)-MIN('4. Option evaluation'!F$30:F$38))*100, IF('4. Option evaluation'!F31="Yes", 100,0))),"")</f>
        <v/>
      </c>
      <c r="G28" s="54" t="str">
        <f>IF(AND(LEN($C28)&gt;0,LEN(G$24)&gt;0),IF(G$26="L", 100-('4. Option evaluation'!G31-MIN(INDEX(PreferenceMatrix,,G$23)))/(MAX('4. Option evaluation'!G$30:G$38)-MIN('4. Option evaluation'!G$30:G$38))*100, IF(G$26="H", ('4. Option evaluation'!G31-MIN('4. Option evaluation'!G$30:G$38))/(MAX('4. Option evaluation'!G$30:G$38)-MIN('4. Option evaluation'!G$30:G$38))*100, IF('4. Option evaluation'!G31="Yes", 100,0))),"")</f>
        <v/>
      </c>
      <c r="H28" s="54" t="str">
        <f>IF(AND(LEN($C28)&gt;0,LEN(H$24)&gt;0),IF(H$26="L", 100-('4. Option evaluation'!H31-MIN(INDEX(PreferenceMatrix,,H$23)))/(MAX('4. Option evaluation'!H$30:H$38)-MIN('4. Option evaluation'!H$30:H$38))*100, IF(H$26="H", ('4. Option evaluation'!H31-MIN('4. Option evaluation'!H$30:H$38))/(MAX('4. Option evaluation'!H$30:H$38)-MIN('4. Option evaluation'!H$30:H$38))*100, IF('4. Option evaluation'!H31="Yes", 100,0))),"")</f>
        <v/>
      </c>
      <c r="I28" s="54" t="str">
        <f>IF(AND(LEN($C28)&gt;0,LEN(I$24)&gt;0),IF(I$26="L", 100-('4. Option evaluation'!I31-MIN(INDEX(PreferenceMatrix,,I$23)))/(MAX('4. Option evaluation'!I$30:I$38)-MIN('4. Option evaluation'!I$30:I$38))*100, IF(I$26="H", ('4. Option evaluation'!I31-MIN('4. Option evaluation'!I$30:I$38))/(MAX('4. Option evaluation'!I$30:I$38)-MIN('4. Option evaluation'!I$30:I$38))*100, IF('4. Option evaluation'!I31="Yes", 100,0))),"")</f>
        <v/>
      </c>
      <c r="J28" s="54" t="str">
        <f>IF(AND(LEN($C28)&gt;0,LEN(J$24)&gt;0),IF(J$26="L", 100-('4. Option evaluation'!J31-MIN(INDEX(PreferenceMatrix,,J$23)))/(MAX('4. Option evaluation'!J$30:J$38)-MIN('4. Option evaluation'!J$30:J$38))*100, IF(J$26="H", ('4. Option evaluation'!J31-MIN('4. Option evaluation'!J$30:J$38))/(MAX('4. Option evaluation'!J$30:J$38)-MIN('4. Option evaluation'!J$30:J$38))*100, IF('4. Option evaluation'!J31="Yes", 100,0))),"")</f>
        <v/>
      </c>
      <c r="K28" s="54" t="str">
        <f>IF(AND(LEN($C28)&gt;0,LEN(K$24)&gt;0),IF(K$26="L", 100-('4. Option evaluation'!K31-MIN(INDEX(PreferenceMatrix,,K$23)))/(MAX('4. Option evaluation'!K$30:K$38)-MIN('4. Option evaluation'!K$30:K$38))*100, IF(K$26="H", ('4. Option evaluation'!K31-MIN('4. Option evaluation'!K$30:K$38))/(MAX('4. Option evaluation'!K$30:K$38)-MIN('4. Option evaluation'!K$30:K$38))*100, IF('4. Option evaluation'!K31="Yes", 100,0))),"")</f>
        <v/>
      </c>
      <c r="L28" s="54" t="str">
        <f>IF(AND(LEN($C28)&gt;0,LEN(L$24)&gt;0),IF(L$26="L", 100-('4. Option evaluation'!L31-MIN(INDEX(PreferenceMatrix,,L$23)))/(MAX('4. Option evaluation'!L$30:L$38)-MIN('4. Option evaluation'!L$30:L$38))*100, IF(L$26="H", ('4. Option evaluation'!L31-MIN('4. Option evaluation'!L$30:L$38))/(MAX('4. Option evaluation'!L$30:L$38)-MIN('4. Option evaluation'!L$30:L$38))*100, IF('4. Option evaluation'!L31="Yes", 100,0))),"")</f>
        <v/>
      </c>
      <c r="M28" s="54" t="str">
        <f>IF(AND(LEN($C28)&gt;0,LEN(M$24)&gt;0),IF(M$26="L", 100-('4. Option evaluation'!M31-MIN(INDEX(PreferenceMatrix,,M$23)))/(MAX('4. Option evaluation'!M$30:M$38)-MIN('4. Option evaluation'!M$30:M$38))*100, IF(M$26="H", ('4. Option evaluation'!M31-MIN('4. Option evaluation'!M$30:M$38))/(MAX('4. Option evaluation'!M$30:M$38)-MIN('4. Option evaluation'!M$30:M$38))*100, IF('4. Option evaluation'!M31="Yes", 100,0))),"")</f>
        <v/>
      </c>
      <c r="N28" s="54" t="str">
        <f>IF(AND(LEN($C28)&gt;0,LEN(N$24)&gt;0),IF(N$26="L", 100-('4. Option evaluation'!N31-MIN(INDEX(PreferenceMatrix,,N$23)))/(MAX('4. Option evaluation'!N$30:N$38)-MIN('4. Option evaluation'!N$30:N$38))*100, IF(N$26="H", ('4. Option evaluation'!N31-MIN('4. Option evaluation'!N$30:N$38))/(MAX('4. Option evaluation'!N$30:N$38)-MIN('4. Option evaluation'!N$30:N$38))*100, IF('4. Option evaluation'!N31="Yes", 100,0))),"")</f>
        <v/>
      </c>
      <c r="O28" s="54" t="str">
        <f>IF(AND(LEN($C28)&gt;0,LEN(O$24)&gt;0),IF(O$26="L", 100-('4. Option evaluation'!O31-MIN(INDEX(PreferenceMatrix,,O$23)))/(MAX('4. Option evaluation'!O$30:O$38)-MIN('4. Option evaluation'!O$30:O$38))*100, IF(O$26="H", ('4. Option evaluation'!O31-MIN('4. Option evaluation'!O$30:O$38))/(MAX('4. Option evaluation'!O$30:O$38)-MIN('4. Option evaluation'!O$30:O$38))*100, IF('4. Option evaluation'!O31="Yes", 100,0))),"")</f>
        <v/>
      </c>
      <c r="P28" s="115" t="str">
        <f t="shared" si="0"/>
        <v/>
      </c>
      <c r="S28" s="14"/>
    </row>
    <row r="29" spans="3:19" x14ac:dyDescent="0.3">
      <c r="C29" s="52" t="str">
        <f>'4. Option evaluation'!C32</f>
        <v/>
      </c>
      <c r="D29" s="83" t="str">
        <f>IF(AND(LEN($C29)&gt;0,LEN(D$24)&gt;0),IF(D$26="L", 100-('4. Option evaluation'!D32-MIN(INDEX(PreferenceMatrix,,D$23)))/(MAX('4. Option evaluation'!D$30:D$38)-MIN('4. Option evaluation'!D$30:D$38))*100, IF(D$26="H", ('4. Option evaluation'!D32-MIN('4. Option evaluation'!D$30:D$38))/(MAX('4. Option evaluation'!D$30:D$38)-MIN('4. Option evaluation'!D$30:D$38))*100, IF('4. Option evaluation'!D32="Yes", 100,0))),"")</f>
        <v/>
      </c>
      <c r="E29" s="54" t="str">
        <f>IF(AND(LEN($C29)&gt;0,LEN(E$24)&gt;0),IF(E$26="L", 100-('4. Option evaluation'!E32-MIN(INDEX(PreferenceMatrix,,E$23)))/(MAX('4. Option evaluation'!E$30:E$38)-MIN('4. Option evaluation'!E$30:E$38))*100, IF(E$26="H", ('4. Option evaluation'!E32-MIN('4. Option evaluation'!E$30:E$38))/(MAX('4. Option evaluation'!E$30:E$38)-MIN('4. Option evaluation'!E$30:E$38))*100, IF('4. Option evaluation'!E32="Yes", 100,0))),"")</f>
        <v/>
      </c>
      <c r="F29" s="54" t="str">
        <f>IF(AND(LEN($C29)&gt;0,LEN(F$24)&gt;0),IF(F$26="L", 100-('4. Option evaluation'!F32-MIN(INDEX(PreferenceMatrix,,F$23)))/(MAX('4. Option evaluation'!F$30:F$38)-MIN('4. Option evaluation'!F$30:F$38))*100, IF(F$26="H", ('4. Option evaluation'!F32-MIN('4. Option evaluation'!F$30:F$38))/(MAX('4. Option evaluation'!F$30:F$38)-MIN('4. Option evaluation'!F$30:F$38))*100, IF('4. Option evaluation'!F32="Yes", 100,0))),"")</f>
        <v/>
      </c>
      <c r="G29" s="54" t="str">
        <f>IF(AND(LEN($C29)&gt;0,LEN(G$24)&gt;0),IF(G$26="L", 100-('4. Option evaluation'!G32-MIN(INDEX(PreferenceMatrix,,G$23)))/(MAX('4. Option evaluation'!G$30:G$38)-MIN('4. Option evaluation'!G$30:G$38))*100, IF(G$26="H", ('4. Option evaluation'!G32-MIN('4. Option evaluation'!G$30:G$38))/(MAX('4. Option evaluation'!G$30:G$38)-MIN('4. Option evaluation'!G$30:G$38))*100, IF('4. Option evaluation'!G32="Yes", 100,0))),"")</f>
        <v/>
      </c>
      <c r="H29" s="54" t="str">
        <f>IF(AND(LEN($C29)&gt;0,LEN(H$24)&gt;0),IF(H$26="L", 100-('4. Option evaluation'!H32-MIN(INDEX(PreferenceMatrix,,H$23)))/(MAX('4. Option evaluation'!H$30:H$38)-MIN('4. Option evaluation'!H$30:H$38))*100, IF(H$26="H", ('4. Option evaluation'!H32-MIN('4. Option evaluation'!H$30:H$38))/(MAX('4. Option evaluation'!H$30:H$38)-MIN('4. Option evaluation'!H$30:H$38))*100, IF('4. Option evaluation'!H32="Yes", 100,0))),"")</f>
        <v/>
      </c>
      <c r="I29" s="54" t="str">
        <f>IF(AND(LEN($C29)&gt;0,LEN(I$24)&gt;0),IF(I$26="L", 100-('4. Option evaluation'!I32-MIN(INDEX(PreferenceMatrix,,I$23)))/(MAX('4. Option evaluation'!I$30:I$38)-MIN('4. Option evaluation'!I$30:I$38))*100, IF(I$26="H", ('4. Option evaluation'!I32-MIN('4. Option evaluation'!I$30:I$38))/(MAX('4. Option evaluation'!I$30:I$38)-MIN('4. Option evaluation'!I$30:I$38))*100, IF('4. Option evaluation'!I32="Yes", 100,0))),"")</f>
        <v/>
      </c>
      <c r="J29" s="54" t="str">
        <f>IF(AND(LEN($C29)&gt;0,LEN(J$24)&gt;0),IF(J$26="L", 100-('4. Option evaluation'!J32-MIN(INDEX(PreferenceMatrix,,J$23)))/(MAX('4. Option evaluation'!J$30:J$38)-MIN('4. Option evaluation'!J$30:J$38))*100, IF(J$26="H", ('4. Option evaluation'!J32-MIN('4. Option evaluation'!J$30:J$38))/(MAX('4. Option evaluation'!J$30:J$38)-MIN('4. Option evaluation'!J$30:J$38))*100, IF('4. Option evaluation'!J32="Yes", 100,0))),"")</f>
        <v/>
      </c>
      <c r="K29" s="54" t="str">
        <f>IF(AND(LEN($C29)&gt;0,LEN(K$24)&gt;0),IF(K$26="L", 100-('4. Option evaluation'!K32-MIN(INDEX(PreferenceMatrix,,K$23)))/(MAX('4. Option evaluation'!K$30:K$38)-MIN('4. Option evaluation'!K$30:K$38))*100, IF(K$26="H", ('4. Option evaluation'!K32-MIN('4. Option evaluation'!K$30:K$38))/(MAX('4. Option evaluation'!K$30:K$38)-MIN('4. Option evaluation'!K$30:K$38))*100, IF('4. Option evaluation'!K32="Yes", 100,0))),"")</f>
        <v/>
      </c>
      <c r="L29" s="54" t="str">
        <f>IF(AND(LEN($C29)&gt;0,LEN(L$24)&gt;0),IF(L$26="L", 100-('4. Option evaluation'!L32-MIN(INDEX(PreferenceMatrix,,L$23)))/(MAX('4. Option evaluation'!L$30:L$38)-MIN('4. Option evaluation'!L$30:L$38))*100, IF(L$26="H", ('4. Option evaluation'!L32-MIN('4. Option evaluation'!L$30:L$38))/(MAX('4. Option evaluation'!L$30:L$38)-MIN('4. Option evaluation'!L$30:L$38))*100, IF('4. Option evaluation'!L32="Yes", 100,0))),"")</f>
        <v/>
      </c>
      <c r="M29" s="54" t="str">
        <f>IF(AND(LEN($C29)&gt;0,LEN(M$24)&gt;0),IF(M$26="L", 100-('4. Option evaluation'!M32-MIN(INDEX(PreferenceMatrix,,M$23)))/(MAX('4. Option evaluation'!M$30:M$38)-MIN('4. Option evaluation'!M$30:M$38))*100, IF(M$26="H", ('4. Option evaluation'!M32-MIN('4. Option evaluation'!M$30:M$38))/(MAX('4. Option evaluation'!M$30:M$38)-MIN('4. Option evaluation'!M$30:M$38))*100, IF('4. Option evaluation'!M32="Yes", 100,0))),"")</f>
        <v/>
      </c>
      <c r="N29" s="54" t="str">
        <f>IF(AND(LEN($C29)&gt;0,LEN(N$24)&gt;0),IF(N$26="L", 100-('4. Option evaluation'!N32-MIN(INDEX(PreferenceMatrix,,N$23)))/(MAX('4. Option evaluation'!N$30:N$38)-MIN('4. Option evaluation'!N$30:N$38))*100, IF(N$26="H", ('4. Option evaluation'!N32-MIN('4. Option evaluation'!N$30:N$38))/(MAX('4. Option evaluation'!N$30:N$38)-MIN('4. Option evaluation'!N$30:N$38))*100, IF('4. Option evaluation'!N32="Yes", 100,0))),"")</f>
        <v/>
      </c>
      <c r="O29" s="54" t="str">
        <f>IF(AND(LEN($C29)&gt;0,LEN(O$24)&gt;0),IF(O$26="L", 100-('4. Option evaluation'!O32-MIN(INDEX(PreferenceMatrix,,O$23)))/(MAX('4. Option evaluation'!O$30:O$38)-MIN('4. Option evaluation'!O$30:O$38))*100, IF(O$26="H", ('4. Option evaluation'!O32-MIN('4. Option evaluation'!O$30:O$38))/(MAX('4. Option evaluation'!O$30:O$38)-MIN('4. Option evaluation'!O$30:O$38))*100, IF('4. Option evaluation'!O32="Yes", 100,0))),"")</f>
        <v/>
      </c>
      <c r="P29" s="115" t="str">
        <f t="shared" si="0"/>
        <v/>
      </c>
      <c r="S29" s="14"/>
    </row>
    <row r="30" spans="3:19" x14ac:dyDescent="0.3">
      <c r="C30" s="52" t="str">
        <f>'4. Option evaluation'!C33</f>
        <v/>
      </c>
      <c r="D30" s="83" t="str">
        <f>IF(AND(LEN($C30)&gt;0,LEN(D$24)&gt;0),IF(D$26="L", 100-('4. Option evaluation'!D33-MIN(INDEX(PreferenceMatrix,,D$23)))/(MAX('4. Option evaluation'!D$30:D$38)-MIN('4. Option evaluation'!D$30:D$38))*100, IF(D$26="H", ('4. Option evaluation'!D33-MIN('4. Option evaluation'!D$30:D$38))/(MAX('4. Option evaluation'!D$30:D$38)-MIN('4. Option evaluation'!D$30:D$38))*100, IF('4. Option evaluation'!D33="Yes", 100,0))),"")</f>
        <v/>
      </c>
      <c r="E30" s="54" t="str">
        <f>IF(AND(LEN($C30)&gt;0,LEN(E$24)&gt;0),IF(E$26="L", 100-('4. Option evaluation'!E33-MIN(INDEX(PreferenceMatrix,,E$23)))/(MAX('4. Option evaluation'!E$30:E$38)-MIN('4. Option evaluation'!E$30:E$38))*100, IF(E$26="H", ('4. Option evaluation'!E33-MIN('4. Option evaluation'!E$30:E$38))/(MAX('4. Option evaluation'!E$30:E$38)-MIN('4. Option evaluation'!E$30:E$38))*100, IF('4. Option evaluation'!E33="Yes", 100,0))),"")</f>
        <v/>
      </c>
      <c r="F30" s="54" t="str">
        <f>IF(AND(LEN($C30)&gt;0,LEN(F$24)&gt;0),IF(F$26="L", 100-('4. Option evaluation'!F33-MIN(INDEX(PreferenceMatrix,,F$23)))/(MAX('4. Option evaluation'!F$30:F$38)-MIN('4. Option evaluation'!F$30:F$38))*100, IF(F$26="H", ('4. Option evaluation'!F33-MIN('4. Option evaluation'!F$30:F$38))/(MAX('4. Option evaluation'!F$30:F$38)-MIN('4. Option evaluation'!F$30:F$38))*100, IF('4. Option evaluation'!F33="Yes", 100,0))),"")</f>
        <v/>
      </c>
      <c r="G30" s="54" t="str">
        <f>IF(AND(LEN($C30)&gt;0,LEN(G$24)&gt;0),IF(G$26="L", 100-('4. Option evaluation'!G33-MIN(INDEX(PreferenceMatrix,,G$23)))/(MAX('4. Option evaluation'!G$30:G$38)-MIN('4. Option evaluation'!G$30:G$38))*100, IF(G$26="H", ('4. Option evaluation'!G33-MIN('4. Option evaluation'!G$30:G$38))/(MAX('4. Option evaluation'!G$30:G$38)-MIN('4. Option evaluation'!G$30:G$38))*100, IF('4. Option evaluation'!G33="Yes", 100,0))),"")</f>
        <v/>
      </c>
      <c r="H30" s="54" t="str">
        <f>IF(AND(LEN($C30)&gt;0,LEN(H$24)&gt;0),IF(H$26="L", 100-('4. Option evaluation'!H33-MIN(INDEX(PreferenceMatrix,,H$23)))/(MAX('4. Option evaluation'!H$30:H$38)-MIN('4. Option evaluation'!H$30:H$38))*100, IF(H$26="H", ('4. Option evaluation'!H33-MIN('4. Option evaluation'!H$30:H$38))/(MAX('4. Option evaluation'!H$30:H$38)-MIN('4. Option evaluation'!H$30:H$38))*100, IF('4. Option evaluation'!H33="Yes", 100,0))),"")</f>
        <v/>
      </c>
      <c r="I30" s="54" t="str">
        <f>IF(AND(LEN($C30)&gt;0,LEN(I$24)&gt;0),IF(I$26="L", 100-('4. Option evaluation'!I33-MIN(INDEX(PreferenceMatrix,,I$23)))/(MAX('4. Option evaluation'!I$30:I$38)-MIN('4. Option evaluation'!I$30:I$38))*100, IF(I$26="H", ('4. Option evaluation'!I33-MIN('4. Option evaluation'!I$30:I$38))/(MAX('4. Option evaluation'!I$30:I$38)-MIN('4. Option evaluation'!I$30:I$38))*100, IF('4. Option evaluation'!I33="Yes", 100,0))),"")</f>
        <v/>
      </c>
      <c r="J30" s="54" t="str">
        <f>IF(AND(LEN($C30)&gt;0,LEN(J$24)&gt;0),IF(J$26="L", 100-('4. Option evaluation'!J33-MIN(INDEX(PreferenceMatrix,,J$23)))/(MAX('4. Option evaluation'!J$30:J$38)-MIN('4. Option evaluation'!J$30:J$38))*100, IF(J$26="H", ('4. Option evaluation'!J33-MIN('4. Option evaluation'!J$30:J$38))/(MAX('4. Option evaluation'!J$30:J$38)-MIN('4. Option evaluation'!J$30:J$38))*100, IF('4. Option evaluation'!J33="Yes", 100,0))),"")</f>
        <v/>
      </c>
      <c r="K30" s="54" t="str">
        <f>IF(AND(LEN($C30)&gt;0,LEN(K$24)&gt;0),IF(K$26="L", 100-('4. Option evaluation'!K33-MIN(INDEX(PreferenceMatrix,,K$23)))/(MAX('4. Option evaluation'!K$30:K$38)-MIN('4. Option evaluation'!K$30:K$38))*100, IF(K$26="H", ('4. Option evaluation'!K33-MIN('4. Option evaluation'!K$30:K$38))/(MAX('4. Option evaluation'!K$30:K$38)-MIN('4. Option evaluation'!K$30:K$38))*100, IF('4. Option evaluation'!K33="Yes", 100,0))),"")</f>
        <v/>
      </c>
      <c r="L30" s="54" t="str">
        <f>IF(AND(LEN($C30)&gt;0,LEN(L$24)&gt;0),IF(L$26="L", 100-('4. Option evaluation'!L33-MIN(INDEX(PreferenceMatrix,,L$23)))/(MAX('4. Option evaluation'!L$30:L$38)-MIN('4. Option evaluation'!L$30:L$38))*100, IF(L$26="H", ('4. Option evaluation'!L33-MIN('4. Option evaluation'!L$30:L$38))/(MAX('4. Option evaluation'!L$30:L$38)-MIN('4. Option evaluation'!L$30:L$38))*100, IF('4. Option evaluation'!L33="Yes", 100,0))),"")</f>
        <v/>
      </c>
      <c r="M30" s="54" t="str">
        <f>IF(AND(LEN($C30)&gt;0,LEN(M$24)&gt;0),IF(M$26="L", 100-('4. Option evaluation'!M33-MIN(INDEX(PreferenceMatrix,,M$23)))/(MAX('4. Option evaluation'!M$30:M$38)-MIN('4. Option evaluation'!M$30:M$38))*100, IF(M$26="H", ('4. Option evaluation'!M33-MIN('4. Option evaluation'!M$30:M$38))/(MAX('4. Option evaluation'!M$30:M$38)-MIN('4. Option evaluation'!M$30:M$38))*100, IF('4. Option evaluation'!M33="Yes", 100,0))),"")</f>
        <v/>
      </c>
      <c r="N30" s="54" t="str">
        <f>IF(AND(LEN($C30)&gt;0,LEN(N$24)&gt;0),IF(N$26="L", 100-('4. Option evaluation'!N33-MIN(INDEX(PreferenceMatrix,,N$23)))/(MAX('4. Option evaluation'!N$30:N$38)-MIN('4. Option evaluation'!N$30:N$38))*100, IF(N$26="H", ('4. Option evaluation'!N33-MIN('4. Option evaluation'!N$30:N$38))/(MAX('4. Option evaluation'!N$30:N$38)-MIN('4. Option evaluation'!N$30:N$38))*100, IF('4. Option evaluation'!N33="Yes", 100,0))),"")</f>
        <v/>
      </c>
      <c r="O30" s="54" t="str">
        <f>IF(AND(LEN($C30)&gt;0,LEN(O$24)&gt;0),IF(O$26="L", 100-('4. Option evaluation'!O33-MIN(INDEX(PreferenceMatrix,,O$23)))/(MAX('4. Option evaluation'!O$30:O$38)-MIN('4. Option evaluation'!O$30:O$38))*100, IF(O$26="H", ('4. Option evaluation'!O33-MIN('4. Option evaluation'!O$30:O$38))/(MAX('4. Option evaluation'!O$30:O$38)-MIN('4. Option evaluation'!O$30:O$38))*100, IF('4. Option evaluation'!O33="Yes", 100,0))),"")</f>
        <v/>
      </c>
      <c r="P30" s="115" t="str">
        <f t="shared" si="0"/>
        <v/>
      </c>
      <c r="S30" s="14"/>
    </row>
    <row r="31" spans="3:19" x14ac:dyDescent="0.3">
      <c r="C31" s="52" t="str">
        <f>'4. Option evaluation'!C34</f>
        <v/>
      </c>
      <c r="D31" s="83" t="str">
        <f>IF(AND(LEN($C31)&gt;0,LEN(D$24)&gt;0),IF(D$26="L", 100-('4. Option evaluation'!D34-MIN(INDEX(PreferenceMatrix,,D$23)))/(MAX('4. Option evaluation'!D$30:D$38)-MIN('4. Option evaluation'!D$30:D$38))*100, IF(D$26="H", ('4. Option evaluation'!D34-MIN('4. Option evaluation'!D$30:D$38))/(MAX('4. Option evaluation'!D$30:D$38)-MIN('4. Option evaluation'!D$30:D$38))*100, IF('4. Option evaluation'!D34="Yes", 100,0))),"")</f>
        <v/>
      </c>
      <c r="E31" s="54" t="str">
        <f>IF(AND(LEN($C31)&gt;0,LEN(E$24)&gt;0),IF(E$26="L", 100-('4. Option evaluation'!E34-MIN(INDEX(PreferenceMatrix,,E$23)))/(MAX('4. Option evaluation'!E$30:E$38)-MIN('4. Option evaluation'!E$30:E$38))*100, IF(E$26="H", ('4. Option evaluation'!E34-MIN('4. Option evaluation'!E$30:E$38))/(MAX('4. Option evaluation'!E$30:E$38)-MIN('4. Option evaluation'!E$30:E$38))*100, IF('4. Option evaluation'!E34="Yes", 100,0))),"")</f>
        <v/>
      </c>
      <c r="F31" s="54" t="str">
        <f>IF(AND(LEN($C31)&gt;0,LEN(F$24)&gt;0),IF(F$26="L", 100-('4. Option evaluation'!F34-MIN(INDEX(PreferenceMatrix,,F$23)))/(MAX('4. Option evaluation'!F$30:F$38)-MIN('4. Option evaluation'!F$30:F$38))*100, IF(F$26="H", ('4. Option evaluation'!F34-MIN('4. Option evaluation'!F$30:F$38))/(MAX('4. Option evaluation'!F$30:F$38)-MIN('4. Option evaluation'!F$30:F$38))*100, IF('4. Option evaluation'!F34="Yes", 100,0))),"")</f>
        <v/>
      </c>
      <c r="G31" s="54" t="str">
        <f>IF(AND(LEN($C31)&gt;0,LEN(G$24)&gt;0),IF(G$26="L", 100-('4. Option evaluation'!G34-MIN(INDEX(PreferenceMatrix,,G$23)))/(MAX('4. Option evaluation'!G$30:G$38)-MIN('4. Option evaluation'!G$30:G$38))*100, IF(G$26="H", ('4. Option evaluation'!G34-MIN('4. Option evaluation'!G$30:G$38))/(MAX('4. Option evaluation'!G$30:G$38)-MIN('4. Option evaluation'!G$30:G$38))*100, IF('4. Option evaluation'!G34="Yes", 100,0))),"")</f>
        <v/>
      </c>
      <c r="H31" s="54" t="str">
        <f>IF(AND(LEN($C31)&gt;0,LEN(H$24)&gt;0),IF(H$26="L", 100-('4. Option evaluation'!H34-MIN(INDEX(PreferenceMatrix,,H$23)))/(MAX('4. Option evaluation'!H$30:H$38)-MIN('4. Option evaluation'!H$30:H$38))*100, IF(H$26="H", ('4. Option evaluation'!H34-MIN('4. Option evaluation'!H$30:H$38))/(MAX('4. Option evaluation'!H$30:H$38)-MIN('4. Option evaluation'!H$30:H$38))*100, IF('4. Option evaluation'!H34="Yes", 100,0))),"")</f>
        <v/>
      </c>
      <c r="I31" s="54" t="str">
        <f>IF(AND(LEN($C31)&gt;0,LEN(I$24)&gt;0),IF(I$26="L", 100-('4. Option evaluation'!I34-MIN(INDEX(PreferenceMatrix,,I$23)))/(MAX('4. Option evaluation'!I$30:I$38)-MIN('4. Option evaluation'!I$30:I$38))*100, IF(I$26="H", ('4. Option evaluation'!I34-MIN('4. Option evaluation'!I$30:I$38))/(MAX('4. Option evaluation'!I$30:I$38)-MIN('4. Option evaluation'!I$30:I$38))*100, IF('4. Option evaluation'!I34="Yes", 100,0))),"")</f>
        <v/>
      </c>
      <c r="J31" s="54" t="str">
        <f>IF(AND(LEN($C31)&gt;0,LEN(J$24)&gt;0),IF(J$26="L", 100-('4. Option evaluation'!J34-MIN(INDEX(PreferenceMatrix,,J$23)))/(MAX('4. Option evaluation'!J$30:J$38)-MIN('4. Option evaluation'!J$30:J$38))*100, IF(J$26="H", ('4. Option evaluation'!J34-MIN('4. Option evaluation'!J$30:J$38))/(MAX('4. Option evaluation'!J$30:J$38)-MIN('4. Option evaluation'!J$30:J$38))*100, IF('4. Option evaluation'!J34="Yes", 100,0))),"")</f>
        <v/>
      </c>
      <c r="K31" s="54" t="str">
        <f>IF(AND(LEN($C31)&gt;0,LEN(K$24)&gt;0),IF(K$26="L", 100-('4. Option evaluation'!K34-MIN(INDEX(PreferenceMatrix,,K$23)))/(MAX('4. Option evaluation'!K$30:K$38)-MIN('4. Option evaluation'!K$30:K$38))*100, IF(K$26="H", ('4. Option evaluation'!K34-MIN('4. Option evaluation'!K$30:K$38))/(MAX('4. Option evaluation'!K$30:K$38)-MIN('4. Option evaluation'!K$30:K$38))*100, IF('4. Option evaluation'!K34="Yes", 100,0))),"")</f>
        <v/>
      </c>
      <c r="L31" s="54" t="str">
        <f>IF(AND(LEN($C31)&gt;0,LEN(L$24)&gt;0),IF(L$26="L", 100-('4. Option evaluation'!L34-MIN(INDEX(PreferenceMatrix,,L$23)))/(MAX('4. Option evaluation'!L$30:L$38)-MIN('4. Option evaluation'!L$30:L$38))*100, IF(L$26="H", ('4. Option evaluation'!L34-MIN('4. Option evaluation'!L$30:L$38))/(MAX('4. Option evaluation'!L$30:L$38)-MIN('4. Option evaluation'!L$30:L$38))*100, IF('4. Option evaluation'!L34="Yes", 100,0))),"")</f>
        <v/>
      </c>
      <c r="M31" s="54" t="str">
        <f>IF(AND(LEN($C31)&gt;0,LEN(M$24)&gt;0),IF(M$26="L", 100-('4. Option evaluation'!M34-MIN(INDEX(PreferenceMatrix,,M$23)))/(MAX('4. Option evaluation'!M$30:M$38)-MIN('4. Option evaluation'!M$30:M$38))*100, IF(M$26="H", ('4. Option evaluation'!M34-MIN('4. Option evaluation'!M$30:M$38))/(MAX('4. Option evaluation'!M$30:M$38)-MIN('4. Option evaluation'!M$30:M$38))*100, IF('4. Option evaluation'!M34="Yes", 100,0))),"")</f>
        <v/>
      </c>
      <c r="N31" s="54" t="str">
        <f>IF(AND(LEN($C31)&gt;0,LEN(N$24)&gt;0),IF(N$26="L", 100-('4. Option evaluation'!N34-MIN(INDEX(PreferenceMatrix,,N$23)))/(MAX('4. Option evaluation'!N$30:N$38)-MIN('4. Option evaluation'!N$30:N$38))*100, IF(N$26="H", ('4. Option evaluation'!N34-MIN('4. Option evaluation'!N$30:N$38))/(MAX('4. Option evaluation'!N$30:N$38)-MIN('4. Option evaluation'!N$30:N$38))*100, IF('4. Option evaluation'!N34="Yes", 100,0))),"")</f>
        <v/>
      </c>
      <c r="O31" s="54" t="str">
        <f>IF(AND(LEN($C31)&gt;0,LEN(O$24)&gt;0),IF(O$26="L", 100-('4. Option evaluation'!O34-MIN(INDEX(PreferenceMatrix,,O$23)))/(MAX('4. Option evaluation'!O$30:O$38)-MIN('4. Option evaluation'!O$30:O$38))*100, IF(O$26="H", ('4. Option evaluation'!O34-MIN('4. Option evaluation'!O$30:O$38))/(MAX('4. Option evaluation'!O$30:O$38)-MIN('4. Option evaluation'!O$30:O$38))*100, IF('4. Option evaluation'!O34="Yes", 100,0))),"")</f>
        <v/>
      </c>
      <c r="P31" s="115" t="str">
        <f t="shared" si="0"/>
        <v/>
      </c>
      <c r="S31" s="14"/>
    </row>
    <row r="32" spans="3:19" x14ac:dyDescent="0.3">
      <c r="C32" s="52" t="str">
        <f>'4. Option evaluation'!C35</f>
        <v/>
      </c>
      <c r="D32" s="83" t="str">
        <f>IF(AND(LEN($C32)&gt;0,LEN(D$24)&gt;0),IF(D$26="L", 100-('4. Option evaluation'!D35-MIN(INDEX(PreferenceMatrix,,D$23)))/(MAX('4. Option evaluation'!D$30:D$38)-MIN('4. Option evaluation'!D$30:D$38))*100, IF(D$26="H", ('4. Option evaluation'!D35-MIN('4. Option evaluation'!D$30:D$38))/(MAX('4. Option evaluation'!D$30:D$38)-MIN('4. Option evaluation'!D$30:D$38))*100, IF('4. Option evaluation'!D35="Yes", 100,0))),"")</f>
        <v/>
      </c>
      <c r="E32" s="54" t="str">
        <f>IF(AND(LEN($C32)&gt;0,LEN(E$24)&gt;0),IF(E$26="L", 100-('4. Option evaluation'!E35-MIN(INDEX(PreferenceMatrix,,E$23)))/(MAX('4. Option evaluation'!E$30:E$38)-MIN('4. Option evaluation'!E$30:E$38))*100, IF(E$26="H", ('4. Option evaluation'!E35-MIN('4. Option evaluation'!E$30:E$38))/(MAX('4. Option evaluation'!E$30:E$38)-MIN('4. Option evaluation'!E$30:E$38))*100, IF('4. Option evaluation'!E35="Yes", 100,0))),"")</f>
        <v/>
      </c>
      <c r="F32" s="54" t="str">
        <f>IF(AND(LEN($C32)&gt;0,LEN(F$24)&gt;0),IF(F$26="L", 100-('4. Option evaluation'!F35-MIN(INDEX(PreferenceMatrix,,F$23)))/(MAX('4. Option evaluation'!F$30:F$38)-MIN('4. Option evaluation'!F$30:F$38))*100, IF(F$26="H", ('4. Option evaluation'!F35-MIN('4. Option evaluation'!F$30:F$38))/(MAX('4. Option evaluation'!F$30:F$38)-MIN('4. Option evaluation'!F$30:F$38))*100, IF('4. Option evaluation'!F35="Yes", 100,0))),"")</f>
        <v/>
      </c>
      <c r="G32" s="54" t="str">
        <f>IF(AND(LEN($C32)&gt;0,LEN(G$24)&gt;0),IF(G$26="L", 100-('4. Option evaluation'!G35-MIN(INDEX(PreferenceMatrix,,G$23)))/(MAX('4. Option evaluation'!G$30:G$38)-MIN('4. Option evaluation'!G$30:G$38))*100, IF(G$26="H", ('4. Option evaluation'!G35-MIN('4. Option evaluation'!G$30:G$38))/(MAX('4. Option evaluation'!G$30:G$38)-MIN('4. Option evaluation'!G$30:G$38))*100, IF('4. Option evaluation'!G35="Yes", 100,0))),"")</f>
        <v/>
      </c>
      <c r="H32" s="54" t="str">
        <f>IF(AND(LEN($C32)&gt;0,LEN(H$24)&gt;0),IF(H$26="L", 100-('4. Option evaluation'!H35-MIN(INDEX(PreferenceMatrix,,H$23)))/(MAX('4. Option evaluation'!H$30:H$38)-MIN('4. Option evaluation'!H$30:H$38))*100, IF(H$26="H", ('4. Option evaluation'!H35-MIN('4. Option evaluation'!H$30:H$38))/(MAX('4. Option evaluation'!H$30:H$38)-MIN('4. Option evaluation'!H$30:H$38))*100, IF('4. Option evaluation'!H35="Yes", 100,0))),"")</f>
        <v/>
      </c>
      <c r="I32" s="54" t="str">
        <f>IF(AND(LEN($C32)&gt;0,LEN(I$24)&gt;0),IF(I$26="L", 100-('4. Option evaluation'!I35-MIN(INDEX(PreferenceMatrix,,I$23)))/(MAX('4. Option evaluation'!I$30:I$38)-MIN('4. Option evaluation'!I$30:I$38))*100, IF(I$26="H", ('4. Option evaluation'!I35-MIN('4. Option evaluation'!I$30:I$38))/(MAX('4. Option evaluation'!I$30:I$38)-MIN('4. Option evaluation'!I$30:I$38))*100, IF('4. Option evaluation'!I35="Yes", 100,0))),"")</f>
        <v/>
      </c>
      <c r="J32" s="54" t="str">
        <f>IF(AND(LEN($C32)&gt;0,LEN(J$24)&gt;0),IF(J$26="L", 100-('4. Option evaluation'!J35-MIN(INDEX(PreferenceMatrix,,J$23)))/(MAX('4. Option evaluation'!J$30:J$38)-MIN('4. Option evaluation'!J$30:J$38))*100, IF(J$26="H", ('4. Option evaluation'!J35-MIN('4. Option evaluation'!J$30:J$38))/(MAX('4. Option evaluation'!J$30:J$38)-MIN('4. Option evaluation'!J$30:J$38))*100, IF('4. Option evaluation'!J35="Yes", 100,0))),"")</f>
        <v/>
      </c>
      <c r="K32" s="54" t="str">
        <f>IF(AND(LEN($C32)&gt;0,LEN(K$24)&gt;0),IF(K$26="L", 100-('4. Option evaluation'!K35-MIN(INDEX(PreferenceMatrix,,K$23)))/(MAX('4. Option evaluation'!K$30:K$38)-MIN('4. Option evaluation'!K$30:K$38))*100, IF(K$26="H", ('4. Option evaluation'!K35-MIN('4. Option evaluation'!K$30:K$38))/(MAX('4. Option evaluation'!K$30:K$38)-MIN('4. Option evaluation'!K$30:K$38))*100, IF('4. Option evaluation'!K35="Yes", 100,0))),"")</f>
        <v/>
      </c>
      <c r="L32" s="54" t="str">
        <f>IF(AND(LEN($C32)&gt;0,LEN(L$24)&gt;0),IF(L$26="L", 100-('4. Option evaluation'!L35-MIN(INDEX(PreferenceMatrix,,L$23)))/(MAX('4. Option evaluation'!L$30:L$38)-MIN('4. Option evaluation'!L$30:L$38))*100, IF(L$26="H", ('4. Option evaluation'!L35-MIN('4. Option evaluation'!L$30:L$38))/(MAX('4. Option evaluation'!L$30:L$38)-MIN('4. Option evaluation'!L$30:L$38))*100, IF('4. Option evaluation'!L35="Yes", 100,0))),"")</f>
        <v/>
      </c>
      <c r="M32" s="54" t="str">
        <f>IF(AND(LEN($C32)&gt;0,LEN(M$24)&gt;0),IF(M$26="L", 100-('4. Option evaluation'!M35-MIN(INDEX(PreferenceMatrix,,M$23)))/(MAX('4. Option evaluation'!M$30:M$38)-MIN('4. Option evaluation'!M$30:M$38))*100, IF(M$26="H", ('4. Option evaluation'!M35-MIN('4. Option evaluation'!M$30:M$38))/(MAX('4. Option evaluation'!M$30:M$38)-MIN('4. Option evaluation'!M$30:M$38))*100, IF('4. Option evaluation'!M35="Yes", 100,0))),"")</f>
        <v/>
      </c>
      <c r="N32" s="54" t="str">
        <f>IF(AND(LEN($C32)&gt;0,LEN(N$24)&gt;0),IF(N$26="L", 100-('4. Option evaluation'!N35-MIN(INDEX(PreferenceMatrix,,N$23)))/(MAX('4. Option evaluation'!N$30:N$38)-MIN('4. Option evaluation'!N$30:N$38))*100, IF(N$26="H", ('4. Option evaluation'!N35-MIN('4. Option evaluation'!N$30:N$38))/(MAX('4. Option evaluation'!N$30:N$38)-MIN('4. Option evaluation'!N$30:N$38))*100, IF('4. Option evaluation'!N35="Yes", 100,0))),"")</f>
        <v/>
      </c>
      <c r="O32" s="54" t="str">
        <f>IF(AND(LEN($C32)&gt;0,LEN(O$24)&gt;0),IF(O$26="L", 100-('4. Option evaluation'!O35-MIN(INDEX(PreferenceMatrix,,O$23)))/(MAX('4. Option evaluation'!O$30:O$38)-MIN('4. Option evaluation'!O$30:O$38))*100, IF(O$26="H", ('4. Option evaluation'!O35-MIN('4. Option evaluation'!O$30:O$38))/(MAX('4. Option evaluation'!O$30:O$38)-MIN('4. Option evaluation'!O$30:O$38))*100, IF('4. Option evaluation'!O35="Yes", 100,0))),"")</f>
        <v/>
      </c>
      <c r="P32" s="115" t="str">
        <f t="shared" si="0"/>
        <v/>
      </c>
      <c r="S32" s="14"/>
    </row>
    <row r="33" spans="3:19" x14ac:dyDescent="0.3">
      <c r="C33" s="52" t="str">
        <f>'4. Option evaluation'!C36</f>
        <v/>
      </c>
      <c r="D33" s="83" t="str">
        <f>IF(AND(LEN($C33)&gt;0,LEN(D$24)&gt;0),IF(D$26="L", 100-('4. Option evaluation'!D36-MIN(INDEX(PreferenceMatrix,,D$23)))/(MAX('4. Option evaluation'!D$30:D$38)-MIN('4. Option evaluation'!D$30:D$38))*100, IF(D$26="H", ('4. Option evaluation'!D36-MIN('4. Option evaluation'!D$30:D$38))/(MAX('4. Option evaluation'!D$30:D$38)-MIN('4. Option evaluation'!D$30:D$38))*100, IF('4. Option evaluation'!D36="Yes", 100,0))),"")</f>
        <v/>
      </c>
      <c r="E33" s="54" t="str">
        <f>IF(AND(LEN($C33)&gt;0,LEN(E$24)&gt;0),IF(E$26="L", 100-('4. Option evaluation'!E36-MIN(INDEX(PreferenceMatrix,,E$23)))/(MAX('4. Option evaluation'!E$30:E$38)-MIN('4. Option evaluation'!E$30:E$38))*100, IF(E$26="H", ('4. Option evaluation'!E36-MIN('4. Option evaluation'!E$30:E$38))/(MAX('4. Option evaluation'!E$30:E$38)-MIN('4. Option evaluation'!E$30:E$38))*100, IF('4. Option evaluation'!E36="Yes", 100,0))),"")</f>
        <v/>
      </c>
      <c r="F33" s="54" t="str">
        <f>IF(AND(LEN($C33)&gt;0,LEN(F$24)&gt;0),IF(F$26="L", 100-('4. Option evaluation'!F36-MIN(INDEX(PreferenceMatrix,,F$23)))/(MAX('4. Option evaluation'!F$30:F$38)-MIN('4. Option evaluation'!F$30:F$38))*100, IF(F$26="H", ('4. Option evaluation'!F36-MIN('4. Option evaluation'!F$30:F$38))/(MAX('4. Option evaluation'!F$30:F$38)-MIN('4. Option evaluation'!F$30:F$38))*100, IF('4. Option evaluation'!F36="Yes", 100,0))),"")</f>
        <v/>
      </c>
      <c r="G33" s="54" t="str">
        <f>IF(AND(LEN($C33)&gt;0,LEN(G$24)&gt;0),IF(G$26="L", 100-('4. Option evaluation'!G36-MIN(INDEX(PreferenceMatrix,,G$23)))/(MAX('4. Option evaluation'!G$30:G$38)-MIN('4. Option evaluation'!G$30:G$38))*100, IF(G$26="H", ('4. Option evaluation'!G36-MIN('4. Option evaluation'!G$30:G$38))/(MAX('4. Option evaluation'!G$30:G$38)-MIN('4. Option evaluation'!G$30:G$38))*100, IF('4. Option evaluation'!G36="Yes", 100,0))),"")</f>
        <v/>
      </c>
      <c r="H33" s="54" t="str">
        <f>IF(AND(LEN($C33)&gt;0,LEN(H$24)&gt;0),IF(H$26="L", 100-('4. Option evaluation'!H36-MIN(INDEX(PreferenceMatrix,,H$23)))/(MAX('4. Option evaluation'!H$30:H$38)-MIN('4. Option evaluation'!H$30:H$38))*100, IF(H$26="H", ('4. Option evaluation'!H36-MIN('4. Option evaluation'!H$30:H$38))/(MAX('4. Option evaluation'!H$30:H$38)-MIN('4. Option evaluation'!H$30:H$38))*100, IF('4. Option evaluation'!H36="Yes", 100,0))),"")</f>
        <v/>
      </c>
      <c r="I33" s="54" t="str">
        <f>IF(AND(LEN($C33)&gt;0,LEN(I$24)&gt;0),IF(I$26="L", 100-('4. Option evaluation'!I36-MIN(INDEX(PreferenceMatrix,,I$23)))/(MAX('4. Option evaluation'!I$30:I$38)-MIN('4. Option evaluation'!I$30:I$38))*100, IF(I$26="H", ('4. Option evaluation'!I36-MIN('4. Option evaluation'!I$30:I$38))/(MAX('4. Option evaluation'!I$30:I$38)-MIN('4. Option evaluation'!I$30:I$38))*100, IF('4. Option evaluation'!I36="Yes", 100,0))),"")</f>
        <v/>
      </c>
      <c r="J33" s="54" t="str">
        <f>IF(AND(LEN($C33)&gt;0,LEN(J$24)&gt;0),IF(J$26="L", 100-('4. Option evaluation'!J36-MIN(INDEX(PreferenceMatrix,,J$23)))/(MAX('4. Option evaluation'!J$30:J$38)-MIN('4. Option evaluation'!J$30:J$38))*100, IF(J$26="H", ('4. Option evaluation'!J36-MIN('4. Option evaluation'!J$30:J$38))/(MAX('4. Option evaluation'!J$30:J$38)-MIN('4. Option evaluation'!J$30:J$38))*100, IF('4. Option evaluation'!J36="Yes", 100,0))),"")</f>
        <v/>
      </c>
      <c r="K33" s="54" t="str">
        <f>IF(AND(LEN($C33)&gt;0,LEN(K$24)&gt;0),IF(K$26="L", 100-('4. Option evaluation'!K36-MIN(INDEX(PreferenceMatrix,,K$23)))/(MAX('4. Option evaluation'!K$30:K$38)-MIN('4. Option evaluation'!K$30:K$38))*100, IF(K$26="H", ('4. Option evaluation'!K36-MIN('4. Option evaluation'!K$30:K$38))/(MAX('4. Option evaluation'!K$30:K$38)-MIN('4. Option evaluation'!K$30:K$38))*100, IF('4. Option evaluation'!K36="Yes", 100,0))),"")</f>
        <v/>
      </c>
      <c r="L33" s="54" t="str">
        <f>IF(AND(LEN($C33)&gt;0,LEN(L$24)&gt;0),IF(L$26="L", 100-('4. Option evaluation'!L36-MIN(INDEX(PreferenceMatrix,,L$23)))/(MAX('4. Option evaluation'!L$30:L$38)-MIN('4. Option evaluation'!L$30:L$38))*100, IF(L$26="H", ('4. Option evaluation'!L36-MIN('4. Option evaluation'!L$30:L$38))/(MAX('4. Option evaluation'!L$30:L$38)-MIN('4. Option evaluation'!L$30:L$38))*100, IF('4. Option evaluation'!L36="Yes", 100,0))),"")</f>
        <v/>
      </c>
      <c r="M33" s="54" t="str">
        <f>IF(AND(LEN($C33)&gt;0,LEN(M$24)&gt;0),IF(M$26="L", 100-('4. Option evaluation'!M36-MIN(INDEX(PreferenceMatrix,,M$23)))/(MAX('4. Option evaluation'!M$30:M$38)-MIN('4. Option evaluation'!M$30:M$38))*100, IF(M$26="H", ('4. Option evaluation'!M36-MIN('4. Option evaluation'!M$30:M$38))/(MAX('4. Option evaluation'!M$30:M$38)-MIN('4. Option evaluation'!M$30:M$38))*100, IF('4. Option evaluation'!M36="Yes", 100,0))),"")</f>
        <v/>
      </c>
      <c r="N33" s="54" t="str">
        <f>IF(AND(LEN($C33)&gt;0,LEN(N$24)&gt;0),IF(N$26="L", 100-('4. Option evaluation'!N36-MIN(INDEX(PreferenceMatrix,,N$23)))/(MAX('4. Option evaluation'!N$30:N$38)-MIN('4. Option evaluation'!N$30:N$38))*100, IF(N$26="H", ('4. Option evaluation'!N36-MIN('4. Option evaluation'!N$30:N$38))/(MAX('4. Option evaluation'!N$30:N$38)-MIN('4. Option evaluation'!N$30:N$38))*100, IF('4. Option evaluation'!N36="Yes", 100,0))),"")</f>
        <v/>
      </c>
      <c r="O33" s="54" t="str">
        <f>IF(AND(LEN($C33)&gt;0,LEN(O$24)&gt;0),IF(O$26="L", 100-('4. Option evaluation'!O36-MIN(INDEX(PreferenceMatrix,,O$23)))/(MAX('4. Option evaluation'!O$30:O$38)-MIN('4. Option evaluation'!O$30:O$38))*100, IF(O$26="H", ('4. Option evaluation'!O36-MIN('4. Option evaluation'!O$30:O$38))/(MAX('4. Option evaluation'!O$30:O$38)-MIN('4. Option evaluation'!O$30:O$38))*100, IF('4. Option evaluation'!O36="Yes", 100,0))),"")</f>
        <v/>
      </c>
      <c r="P33" s="115" t="str">
        <f t="shared" si="0"/>
        <v/>
      </c>
      <c r="S33" s="14"/>
    </row>
    <row r="34" spans="3:19" x14ac:dyDescent="0.3">
      <c r="C34" s="52" t="str">
        <f>'4. Option evaluation'!C37</f>
        <v/>
      </c>
      <c r="D34" s="83" t="str">
        <f>IF(AND(LEN($C34)&gt;0,LEN(D$24)&gt;0),IF(D$26="L", 100-('4. Option evaluation'!D37-MIN(INDEX(PreferenceMatrix,,D$23)))/(MAX('4. Option evaluation'!D$30:D$38)-MIN('4. Option evaluation'!D$30:D$38))*100, IF(D$26="H", ('4. Option evaluation'!D37-MIN('4. Option evaluation'!D$30:D$38))/(MAX('4. Option evaluation'!D$30:D$38)-MIN('4. Option evaluation'!D$30:D$38))*100, IF('4. Option evaluation'!D37="Yes", 100,0))),"")</f>
        <v/>
      </c>
      <c r="E34" s="54" t="str">
        <f>IF(AND(LEN($C34)&gt;0,LEN(E$24)&gt;0),IF(E$26="L", 100-('4. Option evaluation'!E37-MIN(INDEX(PreferenceMatrix,,E$23)))/(MAX('4. Option evaluation'!E$30:E$38)-MIN('4. Option evaluation'!E$30:E$38))*100, IF(E$26="H", ('4. Option evaluation'!E37-MIN('4. Option evaluation'!E$30:E$38))/(MAX('4. Option evaluation'!E$30:E$38)-MIN('4. Option evaluation'!E$30:E$38))*100, IF('4. Option evaluation'!E37="Yes", 100,0))),"")</f>
        <v/>
      </c>
      <c r="F34" s="54" t="str">
        <f>IF(AND(LEN($C34)&gt;0,LEN(F$24)&gt;0),IF(F$26="L", 100-('4. Option evaluation'!F37-MIN(INDEX(PreferenceMatrix,,F$23)))/(MAX('4. Option evaluation'!F$30:F$38)-MIN('4. Option evaluation'!F$30:F$38))*100, IF(F$26="H", ('4. Option evaluation'!F37-MIN('4. Option evaluation'!F$30:F$38))/(MAX('4. Option evaluation'!F$30:F$38)-MIN('4. Option evaluation'!F$30:F$38))*100, IF('4. Option evaluation'!F37="Yes", 100,0))),"")</f>
        <v/>
      </c>
      <c r="G34" s="54" t="str">
        <f>IF(AND(LEN($C34)&gt;0,LEN(G$24)&gt;0),IF(G$26="L", 100-('4. Option evaluation'!G37-MIN(INDEX(PreferenceMatrix,,G$23)))/(MAX('4. Option evaluation'!G$30:G$38)-MIN('4. Option evaluation'!G$30:G$38))*100, IF(G$26="H", ('4. Option evaluation'!G37-MIN('4. Option evaluation'!G$30:G$38))/(MAX('4. Option evaluation'!G$30:G$38)-MIN('4. Option evaluation'!G$30:G$38))*100, IF('4. Option evaluation'!G37="Yes", 100,0))),"")</f>
        <v/>
      </c>
      <c r="H34" s="54" t="str">
        <f>IF(AND(LEN($C34)&gt;0,LEN(H$24)&gt;0),IF(H$26="L", 100-('4. Option evaluation'!H37-MIN(INDEX(PreferenceMatrix,,H$23)))/(MAX('4. Option evaluation'!H$30:H$38)-MIN('4. Option evaluation'!H$30:H$38))*100, IF(H$26="H", ('4. Option evaluation'!H37-MIN('4. Option evaluation'!H$30:H$38))/(MAX('4. Option evaluation'!H$30:H$38)-MIN('4. Option evaluation'!H$30:H$38))*100, IF('4. Option evaluation'!H37="Yes", 100,0))),"")</f>
        <v/>
      </c>
      <c r="I34" s="54" t="str">
        <f>IF(AND(LEN($C34)&gt;0,LEN(I$24)&gt;0),IF(I$26="L", 100-('4. Option evaluation'!I37-MIN(INDEX(PreferenceMatrix,,I$23)))/(MAX('4. Option evaluation'!I$30:I$38)-MIN('4. Option evaluation'!I$30:I$38))*100, IF(I$26="H", ('4. Option evaluation'!I37-MIN('4. Option evaluation'!I$30:I$38))/(MAX('4. Option evaluation'!I$30:I$38)-MIN('4. Option evaluation'!I$30:I$38))*100, IF('4. Option evaluation'!I37="Yes", 100,0))),"")</f>
        <v/>
      </c>
      <c r="J34" s="54" t="str">
        <f>IF(AND(LEN($C34)&gt;0,LEN(J$24)&gt;0),IF(J$26="L", 100-('4. Option evaluation'!J37-MIN(INDEX(PreferenceMatrix,,J$23)))/(MAX('4. Option evaluation'!J$30:J$38)-MIN('4. Option evaluation'!J$30:J$38))*100, IF(J$26="H", ('4. Option evaluation'!J37-MIN('4. Option evaluation'!J$30:J$38))/(MAX('4. Option evaluation'!J$30:J$38)-MIN('4. Option evaluation'!J$30:J$38))*100, IF('4. Option evaluation'!J37="Yes", 100,0))),"")</f>
        <v/>
      </c>
      <c r="K34" s="54" t="str">
        <f>IF(AND(LEN($C34)&gt;0,LEN(K$24)&gt;0),IF(K$26="L", 100-('4. Option evaluation'!K37-MIN(INDEX(PreferenceMatrix,,K$23)))/(MAX('4. Option evaluation'!K$30:K$38)-MIN('4. Option evaluation'!K$30:K$38))*100, IF(K$26="H", ('4. Option evaluation'!K37-MIN('4. Option evaluation'!K$30:K$38))/(MAX('4. Option evaluation'!K$30:K$38)-MIN('4. Option evaluation'!K$30:K$38))*100, IF('4. Option evaluation'!K37="Yes", 100,0))),"")</f>
        <v/>
      </c>
      <c r="L34" s="54" t="str">
        <f>IF(AND(LEN($C34)&gt;0,LEN(L$24)&gt;0),IF(L$26="L", 100-('4. Option evaluation'!L37-MIN(INDEX(PreferenceMatrix,,L$23)))/(MAX('4. Option evaluation'!L$30:L$38)-MIN('4. Option evaluation'!L$30:L$38))*100, IF(L$26="H", ('4. Option evaluation'!L37-MIN('4. Option evaluation'!L$30:L$38))/(MAX('4. Option evaluation'!L$30:L$38)-MIN('4. Option evaluation'!L$30:L$38))*100, IF('4. Option evaluation'!L37="Yes", 100,0))),"")</f>
        <v/>
      </c>
      <c r="M34" s="54" t="str">
        <f>IF(AND(LEN($C34)&gt;0,LEN(M$24)&gt;0),IF(M$26="L", 100-('4. Option evaluation'!M37-MIN(INDEX(PreferenceMatrix,,M$23)))/(MAX('4. Option evaluation'!M$30:M$38)-MIN('4. Option evaluation'!M$30:M$38))*100, IF(M$26="H", ('4. Option evaluation'!M37-MIN('4. Option evaluation'!M$30:M$38))/(MAX('4. Option evaluation'!M$30:M$38)-MIN('4. Option evaluation'!M$30:M$38))*100, IF('4. Option evaluation'!M37="Yes", 100,0))),"")</f>
        <v/>
      </c>
      <c r="N34" s="54" t="str">
        <f>IF(AND(LEN($C34)&gt;0,LEN(N$24)&gt;0),IF(N$26="L", 100-('4. Option evaluation'!N37-MIN(INDEX(PreferenceMatrix,,N$23)))/(MAX('4. Option evaluation'!N$30:N$38)-MIN('4. Option evaluation'!N$30:N$38))*100, IF(N$26="H", ('4. Option evaluation'!N37-MIN('4. Option evaluation'!N$30:N$38))/(MAX('4. Option evaluation'!N$30:N$38)-MIN('4. Option evaluation'!N$30:N$38))*100, IF('4. Option evaluation'!N37="Yes", 100,0))),"")</f>
        <v/>
      </c>
      <c r="O34" s="54" t="str">
        <f>IF(AND(LEN($C34)&gt;0,LEN(O$24)&gt;0),IF(O$26="L", 100-('4. Option evaluation'!O37-MIN(INDEX(PreferenceMatrix,,O$23)))/(MAX('4. Option evaluation'!O$30:O$38)-MIN('4. Option evaluation'!O$30:O$38))*100, IF(O$26="H", ('4. Option evaluation'!O37-MIN('4. Option evaluation'!O$30:O$38))/(MAX('4. Option evaluation'!O$30:O$38)-MIN('4. Option evaluation'!O$30:O$38))*100, IF('4. Option evaluation'!O37="Yes", 100,0))),"")</f>
        <v/>
      </c>
      <c r="P34" s="61" t="str">
        <f t="shared" si="0"/>
        <v/>
      </c>
      <c r="S34" s="14"/>
    </row>
    <row r="35" spans="3:19" x14ac:dyDescent="0.3">
      <c r="C35" s="52" t="str">
        <f>'4. Option evaluation'!C38</f>
        <v/>
      </c>
      <c r="D35" s="83" t="str">
        <f>IF(AND(LEN($C35)&gt;0,LEN(D$24)&gt;0),IF(D$26="L", 100-('4. Option evaluation'!D38-MIN(INDEX(PreferenceMatrix,,D$23)))/(MAX('4. Option evaluation'!D$30:D$38)-MIN('4. Option evaluation'!D$30:D$38))*100, IF(D$26="H", ('4. Option evaluation'!D38-MIN('4. Option evaluation'!D$30:D$38))/(MAX('4. Option evaluation'!D$30:D$38)-MIN('4. Option evaluation'!D$30:D$38))*100, IF('4. Option evaluation'!D38="Yes", 100,0))),"")</f>
        <v/>
      </c>
      <c r="E35" s="54" t="str">
        <f>IF(AND(LEN($C35)&gt;0,LEN(E$24)&gt;0),IF(E$26="L", 100-('4. Option evaluation'!E38-MIN(INDEX(PreferenceMatrix,,E$23)))/(MAX('4. Option evaluation'!E$30:E$38)-MIN('4. Option evaluation'!E$30:E$38))*100, IF(E$26="H", ('4. Option evaluation'!E38-MIN('4. Option evaluation'!E$30:E$38))/(MAX('4. Option evaluation'!E$30:E$38)-MIN('4. Option evaluation'!E$30:E$38))*100, IF('4. Option evaluation'!E38="Yes", 100,0))),"")</f>
        <v/>
      </c>
      <c r="F35" s="54" t="str">
        <f>IF(AND(LEN($C35)&gt;0,LEN(F$24)&gt;0),IF(F$26="L", 100-('4. Option evaluation'!F38-MIN(INDEX(PreferenceMatrix,,F$23)))/(MAX('4. Option evaluation'!F$30:F$38)-MIN('4. Option evaluation'!F$30:F$38))*100, IF(F$26="H", ('4. Option evaluation'!F38-MIN('4. Option evaluation'!F$30:F$38))/(MAX('4. Option evaluation'!F$30:F$38)-MIN('4. Option evaluation'!F$30:F$38))*100, IF('4. Option evaluation'!F38="Yes", 100,0))),"")</f>
        <v/>
      </c>
      <c r="G35" s="54" t="str">
        <f>IF(AND(LEN($C35)&gt;0,LEN(G$24)&gt;0),IF(G$26="L", 100-('4. Option evaluation'!G38-MIN(INDEX(PreferenceMatrix,,G$23)))/(MAX('4. Option evaluation'!G$30:G$38)-MIN('4. Option evaluation'!G$30:G$38))*100, IF(G$26="H", ('4. Option evaluation'!G38-MIN('4. Option evaluation'!G$30:G$38))/(MAX('4. Option evaluation'!G$30:G$38)-MIN('4. Option evaluation'!G$30:G$38))*100, IF('4. Option evaluation'!G38="Yes", 100,0))),"")</f>
        <v/>
      </c>
      <c r="H35" s="54" t="str">
        <f>IF(AND(LEN($C35)&gt;0,LEN(H$24)&gt;0),IF(H$26="L", 100-('4. Option evaluation'!H38-MIN(INDEX(PreferenceMatrix,,H$23)))/(MAX('4. Option evaluation'!H$30:H$38)-MIN('4. Option evaluation'!H$30:H$38))*100, IF(H$26="H", ('4. Option evaluation'!H38-MIN('4. Option evaluation'!H$30:H$38))/(MAX('4. Option evaluation'!H$30:H$38)-MIN('4. Option evaluation'!H$30:H$38))*100, IF('4. Option evaluation'!H38="Yes", 100,0))),"")</f>
        <v/>
      </c>
      <c r="I35" s="54" t="str">
        <f>IF(AND(LEN($C35)&gt;0,LEN(I$24)&gt;0),IF(I$26="L", 100-('4. Option evaluation'!I38-MIN(INDEX(PreferenceMatrix,,I$23)))/(MAX('4. Option evaluation'!I$30:I$38)-MIN('4. Option evaluation'!I$30:I$38))*100, IF(I$26="H", ('4. Option evaluation'!I38-MIN('4. Option evaluation'!I$30:I$38))/(MAX('4. Option evaluation'!I$30:I$38)-MIN('4. Option evaluation'!I$30:I$38))*100, IF('4. Option evaluation'!I38="Yes", 100,0))),"")</f>
        <v/>
      </c>
      <c r="J35" s="54" t="str">
        <f>IF(AND(LEN($C35)&gt;0,LEN(J$24)&gt;0),IF(J$26="L", 100-('4. Option evaluation'!J38-MIN(INDEX(PreferenceMatrix,,J$23)))/(MAX('4. Option evaluation'!J$30:J$38)-MIN('4. Option evaluation'!J$30:J$38))*100, IF(J$26="H", ('4. Option evaluation'!J38-MIN('4. Option evaluation'!J$30:J$38))/(MAX('4. Option evaluation'!J$30:J$38)-MIN('4. Option evaluation'!J$30:J$38))*100, IF('4. Option evaluation'!J38="Yes", 100,0))),"")</f>
        <v/>
      </c>
      <c r="K35" s="54" t="str">
        <f>IF(AND(LEN($C35)&gt;0,LEN(K$24)&gt;0),IF(K$26="L", 100-('4. Option evaluation'!K38-MIN(INDEX(PreferenceMatrix,,K$23)))/(MAX('4. Option evaluation'!K$30:K$38)-MIN('4. Option evaluation'!K$30:K$38))*100, IF(K$26="H", ('4. Option evaluation'!K38-MIN('4. Option evaluation'!K$30:K$38))/(MAX('4. Option evaluation'!K$30:K$38)-MIN('4. Option evaluation'!K$30:K$38))*100, IF('4. Option evaluation'!K38="Yes", 100,0))),"")</f>
        <v/>
      </c>
      <c r="L35" s="54" t="str">
        <f>IF(AND(LEN($C35)&gt;0,LEN(L$24)&gt;0),IF(L$26="L", 100-('4. Option evaluation'!L38-MIN(INDEX(PreferenceMatrix,,L$23)))/(MAX('4. Option evaluation'!L$30:L$38)-MIN('4. Option evaluation'!L$30:L$38))*100, IF(L$26="H", ('4. Option evaluation'!L38-MIN('4. Option evaluation'!L$30:L$38))/(MAX('4. Option evaluation'!L$30:L$38)-MIN('4. Option evaluation'!L$30:L$38))*100, IF('4. Option evaluation'!L38="Yes", 100,0))),"")</f>
        <v/>
      </c>
      <c r="M35" s="54" t="str">
        <f>IF(AND(LEN($C35)&gt;0,LEN(M$24)&gt;0),IF(M$26="L", 100-('4. Option evaluation'!M38-MIN(INDEX(PreferenceMatrix,,M$23)))/(MAX('4. Option evaluation'!M$30:M$38)-MIN('4. Option evaluation'!M$30:M$38))*100, IF(M$26="H", ('4. Option evaluation'!M38-MIN('4. Option evaluation'!M$30:M$38))/(MAX('4. Option evaluation'!M$30:M$38)-MIN('4. Option evaluation'!M$30:M$38))*100, IF('4. Option evaluation'!M38="Yes", 100,0))),"")</f>
        <v/>
      </c>
      <c r="N35" s="54" t="str">
        <f>IF(AND(LEN($C35)&gt;0,LEN(N$24)&gt;0),IF(N$26="L", 100-('4. Option evaluation'!N38-MIN(INDEX(PreferenceMatrix,,N$23)))/(MAX('4. Option evaluation'!N$30:N$38)-MIN('4. Option evaluation'!N$30:N$38))*100, IF(N$26="H", ('4. Option evaluation'!N38-MIN('4. Option evaluation'!N$30:N$38))/(MAX('4. Option evaluation'!N$30:N$38)-MIN('4. Option evaluation'!N$30:N$38))*100, IF('4. Option evaluation'!N38="Yes", 100,0))),"")</f>
        <v/>
      </c>
      <c r="O35" s="54" t="str">
        <f>IF(AND(LEN($C35)&gt;0,LEN(O$24)&gt;0),IF(O$26="L", 100-('4. Option evaluation'!O38-MIN(INDEX(PreferenceMatrix,,O$23)))/(MAX('4. Option evaluation'!O$30:O$38)-MIN('4. Option evaluation'!O$30:O$38))*100, IF(O$26="H", ('4. Option evaluation'!O38-MIN('4. Option evaluation'!O$30:O$38))/(MAX('4. Option evaluation'!O$30:O$38)-MIN('4. Option evaluation'!O$30:O$38))*100, IF('4. Option evaluation'!O38="Yes", 100,0))),"")</f>
        <v/>
      </c>
      <c r="P35" s="61" t="str">
        <f t="shared" si="0"/>
        <v/>
      </c>
      <c r="S35" s="14"/>
    </row>
    <row r="36" spans="3:19" x14ac:dyDescent="0.3">
      <c r="C36" s="52" t="str">
        <f>'4. Option evaluation'!C39</f>
        <v/>
      </c>
      <c r="D36" s="83" t="str">
        <f>IF(AND(LEN($C36)&gt;0,LEN(D$24)&gt;0),IF(D$26="L", 100-('4. Option evaluation'!D39-MIN(INDEX(PreferenceMatrix,,D$23)))/(MAX('4. Option evaluation'!D$30:D$38)-MIN('4. Option evaluation'!D$30:D$38))*100, IF(D$26="H", ('4. Option evaluation'!D39-MIN('4. Option evaluation'!D$30:D$38))/(MAX('4. Option evaluation'!D$30:D$38)-MIN('4. Option evaluation'!D$30:D$38))*100, IF('4. Option evaluation'!D39="Yes", 100,0))),"")</f>
        <v/>
      </c>
      <c r="E36" s="54" t="str">
        <f>IF(AND(LEN($C36)&gt;0,LEN(E$24)&gt;0),IF(E$26="L", 100-('4. Option evaluation'!E39-MIN(INDEX(PreferenceMatrix,,E$23)))/(MAX('4. Option evaluation'!E$30:E$38)-MIN('4. Option evaluation'!E$30:E$38))*100, IF(E$26="H", ('4. Option evaluation'!E39-MIN('4. Option evaluation'!E$30:E$38))/(MAX('4. Option evaluation'!E$30:E$38)-MIN('4. Option evaluation'!E$30:E$38))*100, IF('4. Option evaluation'!E39="Yes", 100,0))),"")</f>
        <v/>
      </c>
      <c r="F36" s="54" t="str">
        <f>IF(AND(LEN($C36)&gt;0,LEN(F$24)&gt;0),IF(F$26="L", 100-('4. Option evaluation'!F39-MIN(INDEX(PreferenceMatrix,,F$23)))/(MAX('4. Option evaluation'!F$30:F$38)-MIN('4. Option evaluation'!F$30:F$38))*100, IF(F$26="H", ('4. Option evaluation'!F39-MIN('4. Option evaluation'!F$30:F$38))/(MAX('4. Option evaluation'!F$30:F$38)-MIN('4. Option evaluation'!F$30:F$38))*100, IF('4. Option evaluation'!F39="Yes", 100,0))),"")</f>
        <v/>
      </c>
      <c r="G36" s="54" t="str">
        <f>IF(AND(LEN($C36)&gt;0,LEN(G$24)&gt;0),IF(G$26="L", 100-('4. Option evaluation'!G39-MIN(INDEX(PreferenceMatrix,,G$23)))/(MAX('4. Option evaluation'!G$30:G$38)-MIN('4. Option evaluation'!G$30:G$38))*100, IF(G$26="H", ('4. Option evaluation'!G39-MIN('4. Option evaluation'!G$30:G$38))/(MAX('4. Option evaluation'!G$30:G$38)-MIN('4. Option evaluation'!G$30:G$38))*100, IF('4. Option evaluation'!G39="Yes", 100,0))),"")</f>
        <v/>
      </c>
      <c r="H36" s="54" t="str">
        <f>IF(AND(LEN($C36)&gt;0,LEN(H$24)&gt;0),IF(H$26="L", 100-('4. Option evaluation'!H39-MIN(INDEX(PreferenceMatrix,,H$23)))/(MAX('4. Option evaluation'!H$30:H$38)-MIN('4. Option evaluation'!H$30:H$38))*100, IF(H$26="H", ('4. Option evaluation'!H39-MIN('4. Option evaluation'!H$30:H$38))/(MAX('4. Option evaluation'!H$30:H$38)-MIN('4. Option evaluation'!H$30:H$38))*100, IF('4. Option evaluation'!H39="Yes", 100,0))),"")</f>
        <v/>
      </c>
      <c r="I36" s="54" t="str">
        <f>IF(AND(LEN($C36)&gt;0,LEN(I$24)&gt;0),IF(I$26="L", 100-('4. Option evaluation'!I39-MIN(INDEX(PreferenceMatrix,,I$23)))/(MAX('4. Option evaluation'!I$30:I$38)-MIN('4. Option evaluation'!I$30:I$38))*100, IF(I$26="H", ('4. Option evaluation'!I39-MIN('4. Option evaluation'!I$30:I$38))/(MAX('4. Option evaluation'!I$30:I$38)-MIN('4. Option evaluation'!I$30:I$38))*100, IF('4. Option evaluation'!I39="Yes", 100,0))),"")</f>
        <v/>
      </c>
      <c r="J36" s="54" t="str">
        <f>IF(AND(LEN($C36)&gt;0,LEN(J$24)&gt;0),IF(J$26="L", 100-('4. Option evaluation'!J39-MIN(INDEX(PreferenceMatrix,,J$23)))/(MAX('4. Option evaluation'!J$30:J$38)-MIN('4. Option evaluation'!J$30:J$38))*100, IF(J$26="H", ('4. Option evaluation'!J39-MIN('4. Option evaluation'!J$30:J$38))/(MAX('4. Option evaluation'!J$30:J$38)-MIN('4. Option evaluation'!J$30:J$38))*100, IF('4. Option evaluation'!J39="Yes", 100,0))),"")</f>
        <v/>
      </c>
      <c r="K36" s="54" t="str">
        <f>IF(AND(LEN($C36)&gt;0,LEN(K$24)&gt;0),IF(K$26="L", 100-('4. Option evaluation'!K39-MIN(INDEX(PreferenceMatrix,,K$23)))/(MAX('4. Option evaluation'!K$30:K$38)-MIN('4. Option evaluation'!K$30:K$38))*100, IF(K$26="H", ('4. Option evaluation'!K39-MIN('4. Option evaluation'!K$30:K$38))/(MAX('4. Option evaluation'!K$30:K$38)-MIN('4. Option evaluation'!K$30:K$38))*100, IF('4. Option evaluation'!K39="Yes", 100,0))),"")</f>
        <v/>
      </c>
      <c r="L36" s="54" t="str">
        <f>IF(AND(LEN($C36)&gt;0,LEN(L$24)&gt;0),IF(L$26="L", 100-('4. Option evaluation'!L39-MIN(INDEX(PreferenceMatrix,,L$23)))/(MAX('4. Option evaluation'!L$30:L$38)-MIN('4. Option evaluation'!L$30:L$38))*100, IF(L$26="H", ('4. Option evaluation'!L39-MIN('4. Option evaluation'!L$30:L$38))/(MAX('4. Option evaluation'!L$30:L$38)-MIN('4. Option evaluation'!L$30:L$38))*100, IF('4. Option evaluation'!L39="Yes", 100,0))),"")</f>
        <v/>
      </c>
      <c r="M36" s="54" t="str">
        <f>IF(AND(LEN($C36)&gt;0,LEN(M$24)&gt;0),IF(M$26="L", 100-('4. Option evaluation'!M39-MIN(INDEX(PreferenceMatrix,,M$23)))/(MAX('4. Option evaluation'!M$30:M$38)-MIN('4. Option evaluation'!M$30:M$38))*100, IF(M$26="H", ('4. Option evaluation'!M39-MIN('4. Option evaluation'!M$30:M$38))/(MAX('4. Option evaluation'!M$30:M$38)-MIN('4. Option evaluation'!M$30:M$38))*100, IF('4. Option evaluation'!M39="Yes", 100,0))),"")</f>
        <v/>
      </c>
      <c r="N36" s="54" t="str">
        <f>IF(AND(LEN($C36)&gt;0,LEN(N$24)&gt;0),IF(N$26="L", 100-('4. Option evaluation'!N39-MIN(INDEX(PreferenceMatrix,,N$23)))/(MAX('4. Option evaluation'!N$30:N$38)-MIN('4. Option evaluation'!N$30:N$38))*100, IF(N$26="H", ('4. Option evaluation'!N39-MIN('4. Option evaluation'!N$30:N$38))/(MAX('4. Option evaluation'!N$30:N$38)-MIN('4. Option evaluation'!N$30:N$38))*100, IF('4. Option evaluation'!N39="Yes", 100,0))),"")</f>
        <v/>
      </c>
      <c r="O36" s="54" t="str">
        <f>IF(AND(LEN($C36)&gt;0,LEN(O$24)&gt;0),IF(O$26="L", 100-('4. Option evaluation'!O39-MIN(INDEX(PreferenceMatrix,,O$23)))/(MAX('4. Option evaluation'!O$30:O$38)-MIN('4. Option evaluation'!O$30:O$38))*100, IF(O$26="H", ('4. Option evaluation'!O39-MIN('4. Option evaluation'!O$30:O$38))/(MAX('4. Option evaluation'!O$30:O$38)-MIN('4. Option evaluation'!O$30:O$38))*100, IF('4. Option evaluation'!O39="Yes", 100,0))),"")</f>
        <v/>
      </c>
      <c r="P36" s="61" t="str">
        <f t="shared" si="0"/>
        <v/>
      </c>
    </row>
    <row r="37" spans="3:19" x14ac:dyDescent="0.3">
      <c r="C37" s="52" t="str">
        <f>'4. Option evaluation'!C40</f>
        <v/>
      </c>
      <c r="D37" s="83" t="str">
        <f>IF(AND(LEN($C37)&gt;0,LEN(D$24)&gt;0),IF(D$26="L", 100-('4. Option evaluation'!D40-MIN(INDEX(PreferenceMatrix,,D$23)))/(MAX('4. Option evaluation'!D$30:D$38)-MIN('4. Option evaluation'!D$30:D$38))*100, IF(D$26="H", ('4. Option evaluation'!D40-MIN('4. Option evaluation'!D$30:D$38))/(MAX('4. Option evaluation'!D$30:D$38)-MIN('4. Option evaluation'!D$30:D$38))*100, IF('4. Option evaluation'!D40="Yes", 100,0))),"")</f>
        <v/>
      </c>
      <c r="E37" s="54" t="str">
        <f>IF(AND(LEN($C37)&gt;0,LEN(E$24)&gt;0),IF(E$26="L", 100-('4. Option evaluation'!E40-MIN(INDEX(PreferenceMatrix,,E$23)))/(MAX('4. Option evaluation'!E$30:E$38)-MIN('4. Option evaluation'!E$30:E$38))*100, IF(E$26="H", ('4. Option evaluation'!E40-MIN('4. Option evaluation'!E$30:E$38))/(MAX('4. Option evaluation'!E$30:E$38)-MIN('4. Option evaluation'!E$30:E$38))*100, IF('4. Option evaluation'!E40="Yes", 100,0))),"")</f>
        <v/>
      </c>
      <c r="F37" s="54" t="str">
        <f>IF(AND(LEN($C37)&gt;0,LEN(F$24)&gt;0),IF(F$26="L", 100-('4. Option evaluation'!F40-MIN(INDEX(PreferenceMatrix,,F$23)))/(MAX('4. Option evaluation'!F$30:F$38)-MIN('4. Option evaluation'!F$30:F$38))*100, IF(F$26="H", ('4. Option evaluation'!F40-MIN('4. Option evaluation'!F$30:F$38))/(MAX('4. Option evaluation'!F$30:F$38)-MIN('4. Option evaluation'!F$30:F$38))*100, IF('4. Option evaluation'!F40="Yes", 100,0))),"")</f>
        <v/>
      </c>
      <c r="G37" s="54" t="str">
        <f>IF(AND(LEN($C37)&gt;0,LEN(G$24)&gt;0),IF(G$26="L", 100-('4. Option evaluation'!G40-MIN(INDEX(PreferenceMatrix,,G$23)))/(MAX('4. Option evaluation'!G$30:G$38)-MIN('4. Option evaluation'!G$30:G$38))*100, IF(G$26="H", ('4. Option evaluation'!G40-MIN('4. Option evaluation'!G$30:G$38))/(MAX('4. Option evaluation'!G$30:G$38)-MIN('4. Option evaluation'!G$30:G$38))*100, IF('4. Option evaluation'!G40="Yes", 100,0))),"")</f>
        <v/>
      </c>
      <c r="H37" s="54" t="str">
        <f>IF(AND(LEN($C37)&gt;0,LEN(H$24)&gt;0),IF(H$26="L", 100-('4. Option evaluation'!H40-MIN(INDEX(PreferenceMatrix,,H$23)))/(MAX('4. Option evaluation'!H$30:H$38)-MIN('4. Option evaluation'!H$30:H$38))*100, IF(H$26="H", ('4. Option evaluation'!H40-MIN('4. Option evaluation'!H$30:H$38))/(MAX('4. Option evaluation'!H$30:H$38)-MIN('4. Option evaluation'!H$30:H$38))*100, IF('4. Option evaluation'!H40="Yes", 100,0))),"")</f>
        <v/>
      </c>
      <c r="I37" s="54" t="str">
        <f>IF(AND(LEN($C37)&gt;0,LEN(I$24)&gt;0),IF(I$26="L", 100-('4. Option evaluation'!I40-MIN(INDEX(PreferenceMatrix,,I$23)))/(MAX('4. Option evaluation'!I$30:I$38)-MIN('4. Option evaluation'!I$30:I$38))*100, IF(I$26="H", ('4. Option evaluation'!I40-MIN('4. Option evaluation'!I$30:I$38))/(MAX('4. Option evaluation'!I$30:I$38)-MIN('4. Option evaluation'!I$30:I$38))*100, IF('4. Option evaluation'!I40="Yes", 100,0))),"")</f>
        <v/>
      </c>
      <c r="J37" s="54" t="str">
        <f>IF(AND(LEN($C37)&gt;0,LEN(J$24)&gt;0),IF(J$26="L", 100-('4. Option evaluation'!J40-MIN(INDEX(PreferenceMatrix,,J$23)))/(MAX('4. Option evaluation'!J$30:J$38)-MIN('4. Option evaluation'!J$30:J$38))*100, IF(J$26="H", ('4. Option evaluation'!J40-MIN('4. Option evaluation'!J$30:J$38))/(MAX('4. Option evaluation'!J$30:J$38)-MIN('4. Option evaluation'!J$30:J$38))*100, IF('4. Option evaluation'!J40="Yes", 100,0))),"")</f>
        <v/>
      </c>
      <c r="K37" s="54" t="str">
        <f>IF(AND(LEN($C37)&gt;0,LEN(K$24)&gt;0),IF(K$26="L", 100-('4. Option evaluation'!K40-MIN(INDEX(PreferenceMatrix,,K$23)))/(MAX('4. Option evaluation'!K$30:K$38)-MIN('4. Option evaluation'!K$30:K$38))*100, IF(K$26="H", ('4. Option evaluation'!K40-MIN('4. Option evaluation'!K$30:K$38))/(MAX('4. Option evaluation'!K$30:K$38)-MIN('4. Option evaluation'!K$30:K$38))*100, IF('4. Option evaluation'!K40="Yes", 100,0))),"")</f>
        <v/>
      </c>
      <c r="L37" s="54" t="str">
        <f>IF(AND(LEN($C37)&gt;0,LEN(L$24)&gt;0),IF(L$26="L", 100-('4. Option evaluation'!L40-MIN(INDEX(PreferenceMatrix,,L$23)))/(MAX('4. Option evaluation'!L$30:L$38)-MIN('4. Option evaluation'!L$30:L$38))*100, IF(L$26="H", ('4. Option evaluation'!L40-MIN('4. Option evaluation'!L$30:L$38))/(MAX('4. Option evaluation'!L$30:L$38)-MIN('4. Option evaluation'!L$30:L$38))*100, IF('4. Option evaluation'!L40="Yes", 100,0))),"")</f>
        <v/>
      </c>
      <c r="M37" s="54" t="str">
        <f>IF(AND(LEN($C37)&gt;0,LEN(M$24)&gt;0),IF(M$26="L", 100-('4. Option evaluation'!M40-MIN(INDEX(PreferenceMatrix,,M$23)))/(MAX('4. Option evaluation'!M$30:M$38)-MIN('4. Option evaluation'!M$30:M$38))*100, IF(M$26="H", ('4. Option evaluation'!M40-MIN('4. Option evaluation'!M$30:M$38))/(MAX('4. Option evaluation'!M$30:M$38)-MIN('4. Option evaluation'!M$30:M$38))*100, IF('4. Option evaluation'!M40="Yes", 100,0))),"")</f>
        <v/>
      </c>
      <c r="N37" s="54" t="str">
        <f>IF(AND(LEN($C37)&gt;0,LEN(N$24)&gt;0),IF(N$26="L", 100-('4. Option evaluation'!N40-MIN(INDEX(PreferenceMatrix,,N$23)))/(MAX('4. Option evaluation'!N$30:N$38)-MIN('4. Option evaluation'!N$30:N$38))*100, IF(N$26="H", ('4. Option evaluation'!N40-MIN('4. Option evaluation'!N$30:N$38))/(MAX('4. Option evaluation'!N$30:N$38)-MIN('4. Option evaluation'!N$30:N$38))*100, IF('4. Option evaluation'!N40="Yes", 100,0))),"")</f>
        <v/>
      </c>
      <c r="O37" s="54" t="str">
        <f>IF(AND(LEN($C37)&gt;0,LEN(O$24)&gt;0),IF(O$26="L", 100-('4. Option evaluation'!O40-MIN(INDEX(PreferenceMatrix,,O$23)))/(MAX('4. Option evaluation'!O$30:O$38)-MIN('4. Option evaluation'!O$30:O$38))*100, IF(O$26="H", ('4. Option evaluation'!O40-MIN('4. Option evaluation'!O$30:O$38))/(MAX('4. Option evaluation'!O$30:O$38)-MIN('4. Option evaluation'!O$30:O$38))*100, IF('4. Option evaluation'!O40="Yes", 100,0))),"")</f>
        <v/>
      </c>
      <c r="P37" s="61" t="str">
        <f t="shared" si="0"/>
        <v/>
      </c>
    </row>
    <row r="38" spans="3:19" x14ac:dyDescent="0.3">
      <c r="C38" s="52" t="str">
        <f>'4. Option evaluation'!C41</f>
        <v/>
      </c>
      <c r="D38" s="83" t="str">
        <f>IF(AND(LEN($C38)&gt;0,LEN(D$24)&gt;0),IF(D$26="L", 100-('4. Option evaluation'!D41-MIN(INDEX(PreferenceMatrix,,D$23)))/(MAX('4. Option evaluation'!D$30:D$38)-MIN('4. Option evaluation'!D$30:D$38))*100, IF(D$26="H", ('4. Option evaluation'!D41-MIN('4. Option evaluation'!D$30:D$38))/(MAX('4. Option evaluation'!D$30:D$38)-MIN('4. Option evaluation'!D$30:D$38))*100, IF('4. Option evaluation'!D41="Yes", 100,0))),"")</f>
        <v/>
      </c>
      <c r="E38" s="54" t="str">
        <f>IF(AND(LEN($C38)&gt;0,LEN(E$24)&gt;0),IF(E$26="L", 100-('4. Option evaluation'!E41-MIN(INDEX(PreferenceMatrix,,E$23)))/(MAX('4. Option evaluation'!E$30:E$38)-MIN('4. Option evaluation'!E$30:E$38))*100, IF(E$26="H", ('4. Option evaluation'!E41-MIN('4. Option evaluation'!E$30:E$38))/(MAX('4. Option evaluation'!E$30:E$38)-MIN('4. Option evaluation'!E$30:E$38))*100, IF('4. Option evaluation'!E41="Yes", 100,0))),"")</f>
        <v/>
      </c>
      <c r="F38" s="54" t="str">
        <f>IF(AND(LEN($C38)&gt;0,LEN(F$24)&gt;0),IF(F$26="L", 100-('4. Option evaluation'!F41-MIN(INDEX(PreferenceMatrix,,F$23)))/(MAX('4. Option evaluation'!F$30:F$38)-MIN('4. Option evaluation'!F$30:F$38))*100, IF(F$26="H", ('4. Option evaluation'!F41-MIN('4. Option evaluation'!F$30:F$38))/(MAX('4. Option evaluation'!F$30:F$38)-MIN('4. Option evaluation'!F$30:F$38))*100, IF('4. Option evaluation'!F41="Yes", 100,0))),"")</f>
        <v/>
      </c>
      <c r="G38" s="54" t="str">
        <f>IF(AND(LEN($C38)&gt;0,LEN(G$24)&gt;0),IF(G$26="L", 100-('4. Option evaluation'!G41-MIN(INDEX(PreferenceMatrix,,G$23)))/(MAX('4. Option evaluation'!G$30:G$38)-MIN('4. Option evaluation'!G$30:G$38))*100, IF(G$26="H", ('4. Option evaluation'!G41-MIN('4. Option evaluation'!G$30:G$38))/(MAX('4. Option evaluation'!G$30:G$38)-MIN('4. Option evaluation'!G$30:G$38))*100, IF('4. Option evaluation'!G41="Yes", 100,0))),"")</f>
        <v/>
      </c>
      <c r="H38" s="54" t="str">
        <f>IF(AND(LEN($C38)&gt;0,LEN(H$24)&gt;0),IF(H$26="L", 100-('4. Option evaluation'!H41-MIN(INDEX(PreferenceMatrix,,H$23)))/(MAX('4. Option evaluation'!H$30:H$38)-MIN('4. Option evaluation'!H$30:H$38))*100, IF(H$26="H", ('4. Option evaluation'!H41-MIN('4. Option evaluation'!H$30:H$38))/(MAX('4. Option evaluation'!H$30:H$38)-MIN('4. Option evaluation'!H$30:H$38))*100, IF('4. Option evaluation'!H41="Yes", 100,0))),"")</f>
        <v/>
      </c>
      <c r="I38" s="54" t="str">
        <f>IF(AND(LEN($C38)&gt;0,LEN(I$24)&gt;0),IF(I$26="L", 100-('4. Option evaluation'!I41-MIN(INDEX(PreferenceMatrix,,I$23)))/(MAX('4. Option evaluation'!I$30:I$38)-MIN('4. Option evaluation'!I$30:I$38))*100, IF(I$26="H", ('4. Option evaluation'!I41-MIN('4. Option evaluation'!I$30:I$38))/(MAX('4. Option evaluation'!I$30:I$38)-MIN('4. Option evaluation'!I$30:I$38))*100, IF('4. Option evaluation'!I41="Yes", 100,0))),"")</f>
        <v/>
      </c>
      <c r="J38" s="54" t="str">
        <f>IF(AND(LEN($C38)&gt;0,LEN(J$24)&gt;0),IF(J$26="L", 100-('4. Option evaluation'!J41-MIN(INDEX(PreferenceMatrix,,J$23)))/(MAX('4. Option evaluation'!J$30:J$38)-MIN('4. Option evaluation'!J$30:J$38))*100, IF(J$26="H", ('4. Option evaluation'!J41-MIN('4. Option evaluation'!J$30:J$38))/(MAX('4. Option evaluation'!J$30:J$38)-MIN('4. Option evaluation'!J$30:J$38))*100, IF('4. Option evaluation'!J41="Yes", 100,0))),"")</f>
        <v/>
      </c>
      <c r="K38" s="54" t="str">
        <f>IF(AND(LEN($C38)&gt;0,LEN(K$24)&gt;0),IF(K$26="L", 100-('4. Option evaluation'!K41-MIN(INDEX(PreferenceMatrix,,K$23)))/(MAX('4. Option evaluation'!K$30:K$38)-MIN('4. Option evaluation'!K$30:K$38))*100, IF(K$26="H", ('4. Option evaluation'!K41-MIN('4. Option evaluation'!K$30:K$38))/(MAX('4. Option evaluation'!K$30:K$38)-MIN('4. Option evaluation'!K$30:K$38))*100, IF('4. Option evaluation'!K41="Yes", 100,0))),"")</f>
        <v/>
      </c>
      <c r="L38" s="54" t="str">
        <f>IF(AND(LEN($C38)&gt;0,LEN(L$24)&gt;0),IF(L$26="L", 100-('4. Option evaluation'!L41-MIN(INDEX(PreferenceMatrix,,L$23)))/(MAX('4. Option evaluation'!L$30:L$38)-MIN('4. Option evaluation'!L$30:L$38))*100, IF(L$26="H", ('4. Option evaluation'!L41-MIN('4. Option evaluation'!L$30:L$38))/(MAX('4. Option evaluation'!L$30:L$38)-MIN('4. Option evaluation'!L$30:L$38))*100, IF('4. Option evaluation'!L41="Yes", 100,0))),"")</f>
        <v/>
      </c>
      <c r="M38" s="54" t="str">
        <f>IF(AND(LEN($C38)&gt;0,LEN(M$24)&gt;0),IF(M$26="L", 100-('4. Option evaluation'!M41-MIN(INDEX(PreferenceMatrix,,M$23)))/(MAX('4. Option evaluation'!M$30:M$38)-MIN('4. Option evaluation'!M$30:M$38))*100, IF(M$26="H", ('4. Option evaluation'!M41-MIN('4. Option evaluation'!M$30:M$38))/(MAX('4. Option evaluation'!M$30:M$38)-MIN('4. Option evaluation'!M$30:M$38))*100, IF('4. Option evaluation'!M41="Yes", 100,0))),"")</f>
        <v/>
      </c>
      <c r="N38" s="54" t="str">
        <f>IF(AND(LEN($C38)&gt;0,LEN(N$24)&gt;0),IF(N$26="L", 100-('4. Option evaluation'!N41-MIN(INDEX(PreferenceMatrix,,N$23)))/(MAX('4. Option evaluation'!N$30:N$38)-MIN('4. Option evaluation'!N$30:N$38))*100, IF(N$26="H", ('4. Option evaluation'!N41-MIN('4. Option evaluation'!N$30:N$38))/(MAX('4. Option evaluation'!N$30:N$38)-MIN('4. Option evaluation'!N$30:N$38))*100, IF('4. Option evaluation'!N41="Yes", 100,0))),"")</f>
        <v/>
      </c>
      <c r="O38" s="54" t="str">
        <f>IF(AND(LEN($C38)&gt;0,LEN(O$24)&gt;0),IF(O$26="L", 100-('4. Option evaluation'!O41-MIN(INDEX(PreferenceMatrix,,O$23)))/(MAX('4. Option evaluation'!O$30:O$38)-MIN('4. Option evaluation'!O$30:O$38))*100, IF(O$26="H", ('4. Option evaluation'!O41-MIN('4. Option evaluation'!O$30:O$38))/(MAX('4. Option evaluation'!O$30:O$38)-MIN('4. Option evaluation'!O$30:O$38))*100, IF('4. Option evaluation'!O41="Yes", 100,0))),"")</f>
        <v/>
      </c>
      <c r="P38" s="61" t="str">
        <f t="shared" si="0"/>
        <v/>
      </c>
    </row>
    <row r="39" spans="3:19" x14ac:dyDescent="0.3">
      <c r="C39" s="52" t="str">
        <f>'4. Option evaluation'!C42</f>
        <v/>
      </c>
      <c r="D39" s="83" t="str">
        <f>IF(AND(LEN($C39)&gt;0,LEN(D$24)&gt;0),IF(D$26="L", 100-('4. Option evaluation'!D42-MIN(INDEX(PreferenceMatrix,,D$23)))/(MAX('4. Option evaluation'!D$30:D$38)-MIN('4. Option evaluation'!D$30:D$38))*100, IF(D$26="H", ('4. Option evaluation'!D42-MIN('4. Option evaluation'!D$30:D$38))/(MAX('4. Option evaluation'!D$30:D$38)-MIN('4. Option evaluation'!D$30:D$38))*100, IF('4. Option evaluation'!D42="Yes", 100,0))),"")</f>
        <v/>
      </c>
      <c r="E39" s="54" t="str">
        <f>IF(AND(LEN($C39)&gt;0,LEN(E$24)&gt;0),IF(E$26="L", 100-('4. Option evaluation'!E42-MIN(INDEX(PreferenceMatrix,,E$23)))/(MAX('4. Option evaluation'!E$30:E$38)-MIN('4. Option evaluation'!E$30:E$38))*100, IF(E$26="H", ('4. Option evaluation'!E42-MIN('4. Option evaluation'!E$30:E$38))/(MAX('4. Option evaluation'!E$30:E$38)-MIN('4. Option evaluation'!E$30:E$38))*100, IF('4. Option evaluation'!E42="Yes", 100,0))),"")</f>
        <v/>
      </c>
      <c r="F39" s="54" t="str">
        <f>IF(AND(LEN($C39)&gt;0,LEN(F$24)&gt;0),IF(F$26="L", 100-('4. Option evaluation'!F42-MIN(INDEX(PreferenceMatrix,,F$23)))/(MAX('4. Option evaluation'!F$30:F$38)-MIN('4. Option evaluation'!F$30:F$38))*100, IF(F$26="H", ('4. Option evaluation'!F42-MIN('4. Option evaluation'!F$30:F$38))/(MAX('4. Option evaluation'!F$30:F$38)-MIN('4. Option evaluation'!F$30:F$38))*100, IF('4. Option evaluation'!F42="Yes", 100,0))),"")</f>
        <v/>
      </c>
      <c r="G39" s="54" t="str">
        <f>IF(AND(LEN($C39)&gt;0,LEN(G$24)&gt;0),IF(G$26="L", 100-('4. Option evaluation'!G42-MIN(INDEX(PreferenceMatrix,,G$23)))/(MAX('4. Option evaluation'!G$30:G$38)-MIN('4. Option evaluation'!G$30:G$38))*100, IF(G$26="H", ('4. Option evaluation'!G42-MIN('4. Option evaluation'!G$30:G$38))/(MAX('4. Option evaluation'!G$30:G$38)-MIN('4. Option evaluation'!G$30:G$38))*100, IF('4. Option evaluation'!G42="Yes", 100,0))),"")</f>
        <v/>
      </c>
      <c r="H39" s="54" t="str">
        <f>IF(AND(LEN($C39)&gt;0,LEN(H$24)&gt;0),IF(H$26="L", 100-('4. Option evaluation'!H42-MIN(INDEX(PreferenceMatrix,,H$23)))/(MAX('4. Option evaluation'!H$30:H$38)-MIN('4. Option evaluation'!H$30:H$38))*100, IF(H$26="H", ('4. Option evaluation'!H42-MIN('4. Option evaluation'!H$30:H$38))/(MAX('4. Option evaluation'!H$30:H$38)-MIN('4. Option evaluation'!H$30:H$38))*100, IF('4. Option evaluation'!H42="Yes", 100,0))),"")</f>
        <v/>
      </c>
      <c r="I39" s="54" t="str">
        <f>IF(AND(LEN($C39)&gt;0,LEN(I$24)&gt;0),IF(I$26="L", 100-('4. Option evaluation'!I42-MIN(INDEX(PreferenceMatrix,,I$23)))/(MAX('4. Option evaluation'!I$30:I$38)-MIN('4. Option evaluation'!I$30:I$38))*100, IF(I$26="H", ('4. Option evaluation'!I42-MIN('4. Option evaluation'!I$30:I$38))/(MAX('4. Option evaluation'!I$30:I$38)-MIN('4. Option evaluation'!I$30:I$38))*100, IF('4. Option evaluation'!I42="Yes", 100,0))),"")</f>
        <v/>
      </c>
      <c r="J39" s="54" t="str">
        <f>IF(AND(LEN($C39)&gt;0,LEN(J$24)&gt;0),IF(J$26="L", 100-('4. Option evaluation'!J42-MIN(INDEX(PreferenceMatrix,,J$23)))/(MAX('4. Option evaluation'!J$30:J$38)-MIN('4. Option evaluation'!J$30:J$38))*100, IF(J$26="H", ('4. Option evaluation'!J42-MIN('4. Option evaluation'!J$30:J$38))/(MAX('4. Option evaluation'!J$30:J$38)-MIN('4. Option evaluation'!J$30:J$38))*100, IF('4. Option evaluation'!J42="Yes", 100,0))),"")</f>
        <v/>
      </c>
      <c r="K39" s="54" t="str">
        <f>IF(AND(LEN($C39)&gt;0,LEN(K$24)&gt;0),IF(K$26="L", 100-('4. Option evaluation'!K42-MIN(INDEX(PreferenceMatrix,,K$23)))/(MAX('4. Option evaluation'!K$30:K$38)-MIN('4. Option evaluation'!K$30:K$38))*100, IF(K$26="H", ('4. Option evaluation'!K42-MIN('4. Option evaluation'!K$30:K$38))/(MAX('4. Option evaluation'!K$30:K$38)-MIN('4. Option evaluation'!K$30:K$38))*100, IF('4. Option evaluation'!K42="Yes", 100,0))),"")</f>
        <v/>
      </c>
      <c r="L39" s="54" t="str">
        <f>IF(AND(LEN($C39)&gt;0,LEN(L$24)&gt;0),IF(L$26="L", 100-('4. Option evaluation'!L42-MIN(INDEX(PreferenceMatrix,,L$23)))/(MAX('4. Option evaluation'!L$30:L$38)-MIN('4. Option evaluation'!L$30:L$38))*100, IF(L$26="H", ('4. Option evaluation'!L42-MIN('4. Option evaluation'!L$30:L$38))/(MAX('4. Option evaluation'!L$30:L$38)-MIN('4. Option evaluation'!L$30:L$38))*100, IF('4. Option evaluation'!L42="Yes", 100,0))),"")</f>
        <v/>
      </c>
      <c r="M39" s="54" t="str">
        <f>IF(AND(LEN($C39)&gt;0,LEN(M$24)&gt;0),IF(M$26="L", 100-('4. Option evaluation'!M42-MIN(INDEX(PreferenceMatrix,,M$23)))/(MAX('4. Option evaluation'!M$30:M$38)-MIN('4. Option evaluation'!M$30:M$38))*100, IF(M$26="H", ('4. Option evaluation'!M42-MIN('4. Option evaluation'!M$30:M$38))/(MAX('4. Option evaluation'!M$30:M$38)-MIN('4. Option evaluation'!M$30:M$38))*100, IF('4. Option evaluation'!M42="Yes", 100,0))),"")</f>
        <v/>
      </c>
      <c r="N39" s="54" t="str">
        <f>IF(AND(LEN($C39)&gt;0,LEN(N$24)&gt;0),IF(N$26="L", 100-('4. Option evaluation'!N42-MIN(INDEX(PreferenceMatrix,,N$23)))/(MAX('4. Option evaluation'!N$30:N$38)-MIN('4. Option evaluation'!N$30:N$38))*100, IF(N$26="H", ('4. Option evaluation'!N42-MIN('4. Option evaluation'!N$30:N$38))/(MAX('4. Option evaluation'!N$30:N$38)-MIN('4. Option evaluation'!N$30:N$38))*100, IF('4. Option evaluation'!N42="Yes", 100,0))),"")</f>
        <v/>
      </c>
      <c r="O39" s="54" t="str">
        <f>IF(AND(LEN($C39)&gt;0,LEN(O$24)&gt;0),IF(O$26="L", 100-('4. Option evaluation'!O42-MIN(INDEX(PreferenceMatrix,,O$23)))/(MAX('4. Option evaluation'!O$30:O$38)-MIN('4. Option evaluation'!O$30:O$38))*100, IF(O$26="H", ('4. Option evaluation'!O42-MIN('4. Option evaluation'!O$30:O$38))/(MAX('4. Option evaluation'!O$30:O$38)-MIN('4. Option evaluation'!O$30:O$38))*100, IF('4. Option evaluation'!O42="Yes", 100,0))),"")</f>
        <v/>
      </c>
      <c r="P39" s="61" t="str">
        <f t="shared" si="0"/>
        <v/>
      </c>
    </row>
    <row r="40" spans="3:19" x14ac:dyDescent="0.3">
      <c r="C40" s="52" t="str">
        <f>'4. Option evaluation'!C43</f>
        <v/>
      </c>
      <c r="D40" s="83" t="str">
        <f>IF(AND(LEN($C40)&gt;0,LEN(D$24)&gt;0),IF(D$26="L", 100-('4. Option evaluation'!D43-MIN(INDEX(PreferenceMatrix,,D$23)))/(MAX('4. Option evaluation'!D$30:D$38)-MIN('4. Option evaluation'!D$30:D$38))*100, IF(D$26="H", ('4. Option evaluation'!D43-MIN('4. Option evaluation'!D$30:D$38))/(MAX('4. Option evaluation'!D$30:D$38)-MIN('4. Option evaluation'!D$30:D$38))*100, IF('4. Option evaluation'!D43="Yes", 100,0))),"")</f>
        <v/>
      </c>
      <c r="E40" s="54" t="str">
        <f>IF(AND(LEN($C40)&gt;0,LEN(E$24)&gt;0),IF(E$26="L", 100-('4. Option evaluation'!E43-MIN(INDEX(PreferenceMatrix,,E$23)))/(MAX('4. Option evaluation'!E$30:E$38)-MIN('4. Option evaluation'!E$30:E$38))*100, IF(E$26="H", ('4. Option evaluation'!E43-MIN('4. Option evaluation'!E$30:E$38))/(MAX('4. Option evaluation'!E$30:E$38)-MIN('4. Option evaluation'!E$30:E$38))*100, IF('4. Option evaluation'!E43="Yes", 100,0))),"")</f>
        <v/>
      </c>
      <c r="F40" s="54" t="str">
        <f>IF(AND(LEN($C40)&gt;0,LEN(F$24)&gt;0),IF(F$26="L", 100-('4. Option evaluation'!F43-MIN(INDEX(PreferenceMatrix,,F$23)))/(MAX('4. Option evaluation'!F$30:F$38)-MIN('4. Option evaluation'!F$30:F$38))*100, IF(F$26="H", ('4. Option evaluation'!F43-MIN('4. Option evaluation'!F$30:F$38))/(MAX('4. Option evaluation'!F$30:F$38)-MIN('4. Option evaluation'!F$30:F$38))*100, IF('4. Option evaluation'!F43="Yes", 100,0))),"")</f>
        <v/>
      </c>
      <c r="G40" s="54" t="str">
        <f>IF(AND(LEN($C40)&gt;0,LEN(G$24)&gt;0),IF(G$26="L", 100-('4. Option evaluation'!G43-MIN(INDEX(PreferenceMatrix,,G$23)))/(MAX('4. Option evaluation'!G$30:G$38)-MIN('4. Option evaluation'!G$30:G$38))*100, IF(G$26="H", ('4. Option evaluation'!G43-MIN('4. Option evaluation'!G$30:G$38))/(MAX('4. Option evaluation'!G$30:G$38)-MIN('4. Option evaluation'!G$30:G$38))*100, IF('4. Option evaluation'!G43="Yes", 100,0))),"")</f>
        <v/>
      </c>
      <c r="H40" s="54" t="str">
        <f>IF(AND(LEN($C40)&gt;0,LEN(H$24)&gt;0),IF(H$26="L", 100-('4. Option evaluation'!H43-MIN(INDEX(PreferenceMatrix,,H$23)))/(MAX('4. Option evaluation'!H$30:H$38)-MIN('4. Option evaluation'!H$30:H$38))*100, IF(H$26="H", ('4. Option evaluation'!H43-MIN('4. Option evaluation'!H$30:H$38))/(MAX('4. Option evaluation'!H$30:H$38)-MIN('4. Option evaluation'!H$30:H$38))*100, IF('4. Option evaluation'!H43="Yes", 100,0))),"")</f>
        <v/>
      </c>
      <c r="I40" s="54" t="str">
        <f>IF(AND(LEN($C40)&gt;0,LEN(I$24)&gt;0),IF(I$26="L", 100-('4. Option evaluation'!I43-MIN(INDEX(PreferenceMatrix,,I$23)))/(MAX('4. Option evaluation'!I$30:I$38)-MIN('4. Option evaluation'!I$30:I$38))*100, IF(I$26="H", ('4. Option evaluation'!I43-MIN('4. Option evaluation'!I$30:I$38))/(MAX('4. Option evaluation'!I$30:I$38)-MIN('4. Option evaluation'!I$30:I$38))*100, IF('4. Option evaluation'!I43="Yes", 100,0))),"")</f>
        <v/>
      </c>
      <c r="J40" s="54" t="str">
        <f>IF(AND(LEN($C40)&gt;0,LEN(J$24)&gt;0),IF(J$26="L", 100-('4. Option evaluation'!J43-MIN(INDEX(PreferenceMatrix,,J$23)))/(MAX('4. Option evaluation'!J$30:J$38)-MIN('4. Option evaluation'!J$30:J$38))*100, IF(J$26="H", ('4. Option evaluation'!J43-MIN('4. Option evaluation'!J$30:J$38))/(MAX('4. Option evaluation'!J$30:J$38)-MIN('4. Option evaluation'!J$30:J$38))*100, IF('4. Option evaluation'!J43="Yes", 100,0))),"")</f>
        <v/>
      </c>
      <c r="K40" s="54" t="str">
        <f>IF(AND(LEN($C40)&gt;0,LEN(K$24)&gt;0),IF(K$26="L", 100-('4. Option evaluation'!K43-MIN(INDEX(PreferenceMatrix,,K$23)))/(MAX('4. Option evaluation'!K$30:K$38)-MIN('4. Option evaluation'!K$30:K$38))*100, IF(K$26="H", ('4. Option evaluation'!K43-MIN('4. Option evaluation'!K$30:K$38))/(MAX('4. Option evaluation'!K$30:K$38)-MIN('4. Option evaluation'!K$30:K$38))*100, IF('4. Option evaluation'!K43="Yes", 100,0))),"")</f>
        <v/>
      </c>
      <c r="L40" s="54" t="str">
        <f>IF(AND(LEN($C40)&gt;0,LEN(L$24)&gt;0),IF(L$26="L", 100-('4. Option evaluation'!L43-MIN(INDEX(PreferenceMatrix,,L$23)))/(MAX('4. Option evaluation'!L$30:L$38)-MIN('4. Option evaluation'!L$30:L$38))*100, IF(L$26="H", ('4. Option evaluation'!L43-MIN('4. Option evaluation'!L$30:L$38))/(MAX('4. Option evaluation'!L$30:L$38)-MIN('4. Option evaluation'!L$30:L$38))*100, IF('4. Option evaluation'!L43="Yes", 100,0))),"")</f>
        <v/>
      </c>
      <c r="M40" s="54" t="str">
        <f>IF(AND(LEN($C40)&gt;0,LEN(M$24)&gt;0),IF(M$26="L", 100-('4. Option evaluation'!M43-MIN(INDEX(PreferenceMatrix,,M$23)))/(MAX('4. Option evaluation'!M$30:M$38)-MIN('4. Option evaluation'!M$30:M$38))*100, IF(M$26="H", ('4. Option evaluation'!M43-MIN('4. Option evaluation'!M$30:M$38))/(MAX('4. Option evaluation'!M$30:M$38)-MIN('4. Option evaluation'!M$30:M$38))*100, IF('4. Option evaluation'!M43="Yes", 100,0))),"")</f>
        <v/>
      </c>
      <c r="N40" s="54" t="str">
        <f>IF(AND(LEN($C40)&gt;0,LEN(N$24)&gt;0),IF(N$26="L", 100-('4. Option evaluation'!N43-MIN(INDEX(PreferenceMatrix,,N$23)))/(MAX('4. Option evaluation'!N$30:N$38)-MIN('4. Option evaluation'!N$30:N$38))*100, IF(N$26="H", ('4. Option evaluation'!N43-MIN('4. Option evaluation'!N$30:N$38))/(MAX('4. Option evaluation'!N$30:N$38)-MIN('4. Option evaluation'!N$30:N$38))*100, IF('4. Option evaluation'!N43="Yes", 100,0))),"")</f>
        <v/>
      </c>
      <c r="O40" s="54" t="str">
        <f>IF(AND(LEN($C40)&gt;0,LEN(O$24)&gt;0),IF(O$26="L", 100-('4. Option evaluation'!O43-MIN(INDEX(PreferenceMatrix,,O$23)))/(MAX('4. Option evaluation'!O$30:O$38)-MIN('4. Option evaluation'!O$30:O$38))*100, IF(O$26="H", ('4. Option evaluation'!O43-MIN('4. Option evaluation'!O$30:O$38))/(MAX('4. Option evaluation'!O$30:O$38)-MIN('4. Option evaluation'!O$30:O$38))*100, IF('4. Option evaluation'!O43="Yes", 100,0))),"")</f>
        <v/>
      </c>
      <c r="P40" s="61" t="str">
        <f t="shared" si="0"/>
        <v/>
      </c>
    </row>
    <row r="41" spans="3:19" x14ac:dyDescent="0.3">
      <c r="C41" s="52" t="str">
        <f>'4. Option evaluation'!C44</f>
        <v/>
      </c>
      <c r="D41" s="83" t="str">
        <f>IF(AND(LEN($C41)&gt;0,LEN(D$24)&gt;0),IF(D$26="L", 100-('4. Option evaluation'!D44-MIN(INDEX(PreferenceMatrix,,D$23)))/(MAX('4. Option evaluation'!D$30:D$38)-MIN('4. Option evaluation'!D$30:D$38))*100, IF(D$26="H", ('4. Option evaluation'!D44-MIN('4. Option evaluation'!D$30:D$38))/(MAX('4. Option evaluation'!D$30:D$38)-MIN('4. Option evaluation'!D$30:D$38))*100, IF('4. Option evaluation'!D44="Yes", 100,0))),"")</f>
        <v/>
      </c>
      <c r="E41" s="54" t="str">
        <f>IF(AND(LEN($C41)&gt;0,LEN(E$24)&gt;0),IF(E$26="L", 100-('4. Option evaluation'!E44-MIN(INDEX(PreferenceMatrix,,E$23)))/(MAX('4. Option evaluation'!E$30:E$38)-MIN('4. Option evaluation'!E$30:E$38))*100, IF(E$26="H", ('4. Option evaluation'!E44-MIN('4. Option evaluation'!E$30:E$38))/(MAX('4. Option evaluation'!E$30:E$38)-MIN('4. Option evaluation'!E$30:E$38))*100, IF('4. Option evaluation'!E44="Yes", 100,0))),"")</f>
        <v/>
      </c>
      <c r="F41" s="54" t="str">
        <f>IF(AND(LEN($C41)&gt;0,LEN(F$24)&gt;0),IF(F$26="L", 100-('4. Option evaluation'!F44-MIN(INDEX(PreferenceMatrix,,F$23)))/(MAX('4. Option evaluation'!F$30:F$38)-MIN('4. Option evaluation'!F$30:F$38))*100, IF(F$26="H", ('4. Option evaluation'!F44-MIN('4. Option evaluation'!F$30:F$38))/(MAX('4. Option evaluation'!F$30:F$38)-MIN('4. Option evaluation'!F$30:F$38))*100, IF('4. Option evaluation'!F44="Yes", 100,0))),"")</f>
        <v/>
      </c>
      <c r="G41" s="54" t="str">
        <f>IF(AND(LEN($C41)&gt;0,LEN(G$24)&gt;0),IF(G$26="L", 100-('4. Option evaluation'!G44-MIN(INDEX(PreferenceMatrix,,G$23)))/(MAX('4. Option evaluation'!G$30:G$38)-MIN('4. Option evaluation'!G$30:G$38))*100, IF(G$26="H", ('4. Option evaluation'!G44-MIN('4. Option evaluation'!G$30:G$38))/(MAX('4. Option evaluation'!G$30:G$38)-MIN('4. Option evaluation'!G$30:G$38))*100, IF('4. Option evaluation'!G44="Yes", 100,0))),"")</f>
        <v/>
      </c>
      <c r="H41" s="54" t="str">
        <f>IF(AND(LEN($C41)&gt;0,LEN(H$24)&gt;0),IF(H$26="L", 100-('4. Option evaluation'!H44-MIN(INDEX(PreferenceMatrix,,H$23)))/(MAX('4. Option evaluation'!H$30:H$38)-MIN('4. Option evaluation'!H$30:H$38))*100, IF(H$26="H", ('4. Option evaluation'!H44-MIN('4. Option evaluation'!H$30:H$38))/(MAX('4. Option evaluation'!H$30:H$38)-MIN('4. Option evaluation'!H$30:H$38))*100, IF('4. Option evaluation'!H44="Yes", 100,0))),"")</f>
        <v/>
      </c>
      <c r="I41" s="54" t="str">
        <f>IF(AND(LEN($C41)&gt;0,LEN(I$24)&gt;0),IF(I$26="L", 100-('4. Option evaluation'!I44-MIN(INDEX(PreferenceMatrix,,I$23)))/(MAX('4. Option evaluation'!I$30:I$38)-MIN('4. Option evaluation'!I$30:I$38))*100, IF(I$26="H", ('4. Option evaluation'!I44-MIN('4. Option evaluation'!I$30:I$38))/(MAX('4. Option evaluation'!I$30:I$38)-MIN('4. Option evaluation'!I$30:I$38))*100, IF('4. Option evaluation'!I44="Yes", 100,0))),"")</f>
        <v/>
      </c>
      <c r="J41" s="54" t="str">
        <f>IF(AND(LEN($C41)&gt;0,LEN(J$24)&gt;0),IF(J$26="L", 100-('4. Option evaluation'!J44-MIN(INDEX(PreferenceMatrix,,J$23)))/(MAX('4. Option evaluation'!J$30:J$38)-MIN('4. Option evaluation'!J$30:J$38))*100, IF(J$26="H", ('4. Option evaluation'!J44-MIN('4. Option evaluation'!J$30:J$38))/(MAX('4. Option evaluation'!J$30:J$38)-MIN('4. Option evaluation'!J$30:J$38))*100, IF('4. Option evaluation'!J44="Yes", 100,0))),"")</f>
        <v/>
      </c>
      <c r="K41" s="54" t="str">
        <f>IF(AND(LEN($C41)&gt;0,LEN(K$24)&gt;0),IF(K$26="L", 100-('4. Option evaluation'!K44-MIN(INDEX(PreferenceMatrix,,K$23)))/(MAX('4. Option evaluation'!K$30:K$38)-MIN('4. Option evaluation'!K$30:K$38))*100, IF(K$26="H", ('4. Option evaluation'!K44-MIN('4. Option evaluation'!K$30:K$38))/(MAX('4. Option evaluation'!K$30:K$38)-MIN('4. Option evaluation'!K$30:K$38))*100, IF('4. Option evaluation'!K44="Yes", 100,0))),"")</f>
        <v/>
      </c>
      <c r="L41" s="54" t="str">
        <f>IF(AND(LEN($C41)&gt;0,LEN(L$24)&gt;0),IF(L$26="L", 100-('4. Option evaluation'!L44-MIN(INDEX(PreferenceMatrix,,L$23)))/(MAX('4. Option evaluation'!L$30:L$38)-MIN('4. Option evaluation'!L$30:L$38))*100, IF(L$26="H", ('4. Option evaluation'!L44-MIN('4. Option evaluation'!L$30:L$38))/(MAX('4. Option evaluation'!L$30:L$38)-MIN('4. Option evaluation'!L$30:L$38))*100, IF('4. Option evaluation'!L44="Yes", 100,0))),"")</f>
        <v/>
      </c>
      <c r="M41" s="54" t="str">
        <f>IF(AND(LEN($C41)&gt;0,LEN(M$24)&gt;0),IF(M$26="L", 100-('4. Option evaluation'!M44-MIN(INDEX(PreferenceMatrix,,M$23)))/(MAX('4. Option evaluation'!M$30:M$38)-MIN('4. Option evaluation'!M$30:M$38))*100, IF(M$26="H", ('4. Option evaluation'!M44-MIN('4. Option evaluation'!M$30:M$38))/(MAX('4. Option evaluation'!M$30:M$38)-MIN('4. Option evaluation'!M$30:M$38))*100, IF('4. Option evaluation'!M44="Yes", 100,0))),"")</f>
        <v/>
      </c>
      <c r="N41" s="54" t="str">
        <f>IF(AND(LEN($C41)&gt;0,LEN(N$24)&gt;0),IF(N$26="L", 100-('4. Option evaluation'!N44-MIN(INDEX(PreferenceMatrix,,N$23)))/(MAX('4. Option evaluation'!N$30:N$38)-MIN('4. Option evaluation'!N$30:N$38))*100, IF(N$26="H", ('4. Option evaluation'!N44-MIN('4. Option evaluation'!N$30:N$38))/(MAX('4. Option evaluation'!N$30:N$38)-MIN('4. Option evaluation'!N$30:N$38))*100, IF('4. Option evaluation'!N44="Yes", 100,0))),"")</f>
        <v/>
      </c>
      <c r="O41" s="54" t="str">
        <f>IF(AND(LEN($C41)&gt;0,LEN(O$24)&gt;0),IF(O$26="L", 100-('4. Option evaluation'!O44-MIN(INDEX(PreferenceMatrix,,O$23)))/(MAX('4. Option evaluation'!O$30:O$38)-MIN('4. Option evaluation'!O$30:O$38))*100, IF(O$26="H", ('4. Option evaluation'!O44-MIN('4. Option evaluation'!O$30:O$38))/(MAX('4. Option evaluation'!O$30:O$38)-MIN('4. Option evaluation'!O$30:O$38))*100, IF('4. Option evaluation'!O44="Yes", 100,0))),"")</f>
        <v/>
      </c>
      <c r="P41" s="61" t="str">
        <f t="shared" si="0"/>
        <v/>
      </c>
    </row>
    <row r="42" spans="3:19" x14ac:dyDescent="0.3">
      <c r="C42" s="52" t="str">
        <f>'4. Option evaluation'!C45</f>
        <v/>
      </c>
      <c r="D42" s="83" t="str">
        <f>IF(AND(LEN($C42)&gt;0,LEN(D$24)&gt;0),IF(D$26="L", 100-('4. Option evaluation'!D45-MIN(INDEX(PreferenceMatrix,,D$23)))/(MAX('4. Option evaluation'!D$30:D$38)-MIN('4. Option evaluation'!D$30:D$38))*100, IF(D$26="H", ('4. Option evaluation'!D45-MIN('4. Option evaluation'!D$30:D$38))/(MAX('4. Option evaluation'!D$30:D$38)-MIN('4. Option evaluation'!D$30:D$38))*100, IF('4. Option evaluation'!D45="Yes", 100,0))),"")</f>
        <v/>
      </c>
      <c r="E42" s="54" t="str">
        <f>IF(AND(LEN($C42)&gt;0,LEN(E$24)&gt;0),IF(E$26="L", 100-('4. Option evaluation'!E45-MIN(INDEX(PreferenceMatrix,,E$23)))/(MAX('4. Option evaluation'!E$30:E$38)-MIN('4. Option evaluation'!E$30:E$38))*100, IF(E$26="H", ('4. Option evaluation'!E45-MIN('4. Option evaluation'!E$30:E$38))/(MAX('4. Option evaluation'!E$30:E$38)-MIN('4. Option evaluation'!E$30:E$38))*100, IF('4. Option evaluation'!E45="Yes", 100,0))),"")</f>
        <v/>
      </c>
      <c r="F42" s="54" t="str">
        <f>IF(AND(LEN($C42)&gt;0,LEN(F$24)&gt;0),IF(F$26="L", 100-('4. Option evaluation'!F45-MIN(INDEX(PreferenceMatrix,,F$23)))/(MAX('4. Option evaluation'!F$30:F$38)-MIN('4. Option evaluation'!F$30:F$38))*100, IF(F$26="H", ('4. Option evaluation'!F45-MIN('4. Option evaluation'!F$30:F$38))/(MAX('4. Option evaluation'!F$30:F$38)-MIN('4. Option evaluation'!F$30:F$38))*100, IF('4. Option evaluation'!F45="Yes", 100,0))),"")</f>
        <v/>
      </c>
      <c r="G42" s="54" t="str">
        <f>IF(AND(LEN($C42)&gt;0,LEN(G$24)&gt;0),IF(G$26="L", 100-('4. Option evaluation'!G45-MIN(INDEX(PreferenceMatrix,,G$23)))/(MAX('4. Option evaluation'!G$30:G$38)-MIN('4. Option evaluation'!G$30:G$38))*100, IF(G$26="H", ('4. Option evaluation'!G45-MIN('4. Option evaluation'!G$30:G$38))/(MAX('4. Option evaluation'!G$30:G$38)-MIN('4. Option evaluation'!G$30:G$38))*100, IF('4. Option evaluation'!G45="Yes", 100,0))),"")</f>
        <v/>
      </c>
      <c r="H42" s="54" t="str">
        <f>IF(AND(LEN($C42)&gt;0,LEN(H$24)&gt;0),IF(H$26="L", 100-('4. Option evaluation'!H45-MIN(INDEX(PreferenceMatrix,,H$23)))/(MAX('4. Option evaluation'!H$30:H$38)-MIN('4. Option evaluation'!H$30:H$38))*100, IF(H$26="H", ('4. Option evaluation'!H45-MIN('4. Option evaluation'!H$30:H$38))/(MAX('4. Option evaluation'!H$30:H$38)-MIN('4. Option evaluation'!H$30:H$38))*100, IF('4. Option evaluation'!H45="Yes", 100,0))),"")</f>
        <v/>
      </c>
      <c r="I42" s="54" t="str">
        <f>IF(AND(LEN($C42)&gt;0,LEN(I$24)&gt;0),IF(I$26="L", 100-('4. Option evaluation'!I45-MIN(INDEX(PreferenceMatrix,,I$23)))/(MAX('4. Option evaluation'!I$30:I$38)-MIN('4. Option evaluation'!I$30:I$38))*100, IF(I$26="H", ('4. Option evaluation'!I45-MIN('4. Option evaluation'!I$30:I$38))/(MAX('4. Option evaluation'!I$30:I$38)-MIN('4. Option evaluation'!I$30:I$38))*100, IF('4. Option evaluation'!I45="Yes", 100,0))),"")</f>
        <v/>
      </c>
      <c r="J42" s="54" t="str">
        <f>IF(AND(LEN($C42)&gt;0,LEN(J$24)&gt;0),IF(J$26="L", 100-('4. Option evaluation'!J45-MIN(INDEX(PreferenceMatrix,,J$23)))/(MAX('4. Option evaluation'!J$30:J$38)-MIN('4. Option evaluation'!J$30:J$38))*100, IF(J$26="H", ('4. Option evaluation'!J45-MIN('4. Option evaluation'!J$30:J$38))/(MAX('4. Option evaluation'!J$30:J$38)-MIN('4. Option evaluation'!J$30:J$38))*100, IF('4. Option evaluation'!J45="Yes", 100,0))),"")</f>
        <v/>
      </c>
      <c r="K42" s="54" t="str">
        <f>IF(AND(LEN($C42)&gt;0,LEN(K$24)&gt;0),IF(K$26="L", 100-('4. Option evaluation'!K45-MIN(INDEX(PreferenceMatrix,,K$23)))/(MAX('4. Option evaluation'!K$30:K$38)-MIN('4. Option evaluation'!K$30:K$38))*100, IF(K$26="H", ('4. Option evaluation'!K45-MIN('4. Option evaluation'!K$30:K$38))/(MAX('4. Option evaluation'!K$30:K$38)-MIN('4. Option evaluation'!K$30:K$38))*100, IF('4. Option evaluation'!K45="Yes", 100,0))),"")</f>
        <v/>
      </c>
      <c r="L42" s="54" t="str">
        <f>IF(AND(LEN($C42)&gt;0,LEN(L$24)&gt;0),IF(L$26="L", 100-('4. Option evaluation'!L45-MIN(INDEX(PreferenceMatrix,,L$23)))/(MAX('4. Option evaluation'!L$30:L$38)-MIN('4. Option evaluation'!L$30:L$38))*100, IF(L$26="H", ('4. Option evaluation'!L45-MIN('4. Option evaluation'!L$30:L$38))/(MAX('4. Option evaluation'!L$30:L$38)-MIN('4. Option evaluation'!L$30:L$38))*100, IF('4. Option evaluation'!L45="Yes", 100,0))),"")</f>
        <v/>
      </c>
      <c r="M42" s="54" t="str">
        <f>IF(AND(LEN($C42)&gt;0,LEN(M$24)&gt;0),IF(M$26="L", 100-('4. Option evaluation'!M45-MIN(INDEX(PreferenceMatrix,,M$23)))/(MAX('4. Option evaluation'!M$30:M$38)-MIN('4. Option evaluation'!M$30:M$38))*100, IF(M$26="H", ('4. Option evaluation'!M45-MIN('4. Option evaluation'!M$30:M$38))/(MAX('4. Option evaluation'!M$30:M$38)-MIN('4. Option evaluation'!M$30:M$38))*100, IF('4. Option evaluation'!M45="Yes", 100,0))),"")</f>
        <v/>
      </c>
      <c r="N42" s="54" t="str">
        <f>IF(AND(LEN($C42)&gt;0,LEN(N$24)&gt;0),IF(N$26="L", 100-('4. Option evaluation'!N45-MIN(INDEX(PreferenceMatrix,,N$23)))/(MAX('4. Option evaluation'!N$30:N$38)-MIN('4. Option evaluation'!N$30:N$38))*100, IF(N$26="H", ('4. Option evaluation'!N45-MIN('4. Option evaluation'!N$30:N$38))/(MAX('4. Option evaluation'!N$30:N$38)-MIN('4. Option evaluation'!N$30:N$38))*100, IF('4. Option evaluation'!N45="Yes", 100,0))),"")</f>
        <v/>
      </c>
      <c r="O42" s="54" t="str">
        <f>IF(AND(LEN($C42)&gt;0,LEN(O$24)&gt;0),IF(O$26="L", 100-('4. Option evaluation'!O45-MIN(INDEX(PreferenceMatrix,,O$23)))/(MAX('4. Option evaluation'!O$30:O$38)-MIN('4. Option evaluation'!O$30:O$38))*100, IF(O$26="H", ('4. Option evaluation'!O45-MIN('4. Option evaluation'!O$30:O$38))/(MAX('4. Option evaluation'!O$30:O$38)-MIN('4. Option evaluation'!O$30:O$38))*100, IF('4. Option evaluation'!O45="Yes", 100,0))),"")</f>
        <v/>
      </c>
      <c r="P42" s="61" t="str">
        <f t="shared" si="0"/>
        <v/>
      </c>
    </row>
    <row r="43" spans="3:19" x14ac:dyDescent="0.3">
      <c r="C43" s="52" t="str">
        <f>'4. Option evaluation'!C46</f>
        <v/>
      </c>
      <c r="D43" s="83" t="str">
        <f>IF(AND(LEN($C43)&gt;0,LEN(D$24)&gt;0),IF(D$26="L", 100-('4. Option evaluation'!D46-MIN(INDEX(PreferenceMatrix,,D$23)))/(MAX('4. Option evaluation'!D$30:D$38)-MIN('4. Option evaluation'!D$30:D$38))*100, IF(D$26="H", ('4. Option evaluation'!D46-MIN('4. Option evaluation'!D$30:D$38))/(MAX('4. Option evaluation'!D$30:D$38)-MIN('4. Option evaluation'!D$30:D$38))*100, IF('4. Option evaluation'!D46="Yes", 100,0))),"")</f>
        <v/>
      </c>
      <c r="E43" s="54" t="str">
        <f>IF(AND(LEN($C43)&gt;0,LEN(E$24)&gt;0),IF(E$26="L", 100-('4. Option evaluation'!E46-MIN(INDEX(PreferenceMatrix,,E$23)))/(MAX('4. Option evaluation'!E$30:E$38)-MIN('4. Option evaluation'!E$30:E$38))*100, IF(E$26="H", ('4. Option evaluation'!E46-MIN('4. Option evaluation'!E$30:E$38))/(MAX('4. Option evaluation'!E$30:E$38)-MIN('4. Option evaluation'!E$30:E$38))*100, IF('4. Option evaluation'!E46="Yes", 100,0))),"")</f>
        <v/>
      </c>
      <c r="F43" s="54" t="str">
        <f>IF(AND(LEN($C43)&gt;0,LEN(F$24)&gt;0),IF(F$26="L", 100-('4. Option evaluation'!F46-MIN(INDEX(PreferenceMatrix,,F$23)))/(MAX('4. Option evaluation'!F$30:F$38)-MIN('4. Option evaluation'!F$30:F$38))*100, IF(F$26="H", ('4. Option evaluation'!F46-MIN('4. Option evaluation'!F$30:F$38))/(MAX('4. Option evaluation'!F$30:F$38)-MIN('4. Option evaluation'!F$30:F$38))*100, IF('4. Option evaluation'!F46="Yes", 100,0))),"")</f>
        <v/>
      </c>
      <c r="G43" s="54" t="str">
        <f>IF(AND(LEN($C43)&gt;0,LEN(G$24)&gt;0),IF(G$26="L", 100-('4. Option evaluation'!G46-MIN(INDEX(PreferenceMatrix,,G$23)))/(MAX('4. Option evaluation'!G$30:G$38)-MIN('4. Option evaluation'!G$30:G$38))*100, IF(G$26="H", ('4. Option evaluation'!G46-MIN('4. Option evaluation'!G$30:G$38))/(MAX('4. Option evaluation'!G$30:G$38)-MIN('4. Option evaluation'!G$30:G$38))*100, IF('4. Option evaluation'!G46="Yes", 100,0))),"")</f>
        <v/>
      </c>
      <c r="H43" s="54" t="str">
        <f>IF(AND(LEN($C43)&gt;0,LEN(H$24)&gt;0),IF(H$26="L", 100-('4. Option evaluation'!H46-MIN(INDEX(PreferenceMatrix,,H$23)))/(MAX('4. Option evaluation'!H$30:H$38)-MIN('4. Option evaluation'!H$30:H$38))*100, IF(H$26="H", ('4. Option evaluation'!H46-MIN('4. Option evaluation'!H$30:H$38))/(MAX('4. Option evaluation'!H$30:H$38)-MIN('4. Option evaluation'!H$30:H$38))*100, IF('4. Option evaluation'!H46="Yes", 100,0))),"")</f>
        <v/>
      </c>
      <c r="I43" s="54" t="str">
        <f>IF(AND(LEN($C43)&gt;0,LEN(I$24)&gt;0),IF(I$26="L", 100-('4. Option evaluation'!I46-MIN(INDEX(PreferenceMatrix,,I$23)))/(MAX('4. Option evaluation'!I$30:I$38)-MIN('4. Option evaluation'!I$30:I$38))*100, IF(I$26="H", ('4. Option evaluation'!I46-MIN('4. Option evaluation'!I$30:I$38))/(MAX('4. Option evaluation'!I$30:I$38)-MIN('4. Option evaluation'!I$30:I$38))*100, IF('4. Option evaluation'!I46="Yes", 100,0))),"")</f>
        <v/>
      </c>
      <c r="J43" s="54" t="str">
        <f>IF(AND(LEN($C43)&gt;0,LEN(J$24)&gt;0),IF(J$26="L", 100-('4. Option evaluation'!J46-MIN(INDEX(PreferenceMatrix,,J$23)))/(MAX('4. Option evaluation'!J$30:J$38)-MIN('4. Option evaluation'!J$30:J$38))*100, IF(J$26="H", ('4. Option evaluation'!J46-MIN('4. Option evaluation'!J$30:J$38))/(MAX('4. Option evaluation'!J$30:J$38)-MIN('4. Option evaluation'!J$30:J$38))*100, IF('4. Option evaluation'!J46="Yes", 100,0))),"")</f>
        <v/>
      </c>
      <c r="K43" s="54" t="str">
        <f>IF(AND(LEN($C43)&gt;0,LEN(K$24)&gt;0),IF(K$26="L", 100-('4. Option evaluation'!K46-MIN(INDEX(PreferenceMatrix,,K$23)))/(MAX('4. Option evaluation'!K$30:K$38)-MIN('4. Option evaluation'!K$30:K$38))*100, IF(K$26="H", ('4. Option evaluation'!K46-MIN('4. Option evaluation'!K$30:K$38))/(MAX('4. Option evaluation'!K$30:K$38)-MIN('4. Option evaluation'!K$30:K$38))*100, IF('4. Option evaluation'!K46="Yes", 100,0))),"")</f>
        <v/>
      </c>
      <c r="L43" s="54" t="str">
        <f>IF(AND(LEN($C43)&gt;0,LEN(L$24)&gt;0),IF(L$26="L", 100-('4. Option evaluation'!L46-MIN(INDEX(PreferenceMatrix,,L$23)))/(MAX('4. Option evaluation'!L$30:L$38)-MIN('4. Option evaluation'!L$30:L$38))*100, IF(L$26="H", ('4. Option evaluation'!L46-MIN('4. Option evaluation'!L$30:L$38))/(MAX('4. Option evaluation'!L$30:L$38)-MIN('4. Option evaluation'!L$30:L$38))*100, IF('4. Option evaluation'!L46="Yes", 100,0))),"")</f>
        <v/>
      </c>
      <c r="M43" s="54" t="str">
        <f>IF(AND(LEN($C43)&gt;0,LEN(M$24)&gt;0),IF(M$26="L", 100-('4. Option evaluation'!M46-MIN(INDEX(PreferenceMatrix,,M$23)))/(MAX('4. Option evaluation'!M$30:M$38)-MIN('4. Option evaluation'!M$30:M$38))*100, IF(M$26="H", ('4. Option evaluation'!M46-MIN('4. Option evaluation'!M$30:M$38))/(MAX('4. Option evaluation'!M$30:M$38)-MIN('4. Option evaluation'!M$30:M$38))*100, IF('4. Option evaluation'!M46="Yes", 100,0))),"")</f>
        <v/>
      </c>
      <c r="N43" s="54" t="str">
        <f>IF(AND(LEN($C43)&gt;0,LEN(N$24)&gt;0),IF(N$26="L", 100-('4. Option evaluation'!N46-MIN(INDEX(PreferenceMatrix,,N$23)))/(MAX('4. Option evaluation'!N$30:N$38)-MIN('4. Option evaluation'!N$30:N$38))*100, IF(N$26="H", ('4. Option evaluation'!N46-MIN('4. Option evaluation'!N$30:N$38))/(MAX('4. Option evaluation'!N$30:N$38)-MIN('4. Option evaluation'!N$30:N$38))*100, IF('4. Option evaluation'!N46="Yes", 100,0))),"")</f>
        <v/>
      </c>
      <c r="O43" s="54" t="str">
        <f>IF(AND(LEN($C43)&gt;0,LEN(O$24)&gt;0),IF(O$26="L", 100-('4. Option evaluation'!O46-MIN(INDEX(PreferenceMatrix,,O$23)))/(MAX('4. Option evaluation'!O$30:O$38)-MIN('4. Option evaluation'!O$30:O$38))*100, IF(O$26="H", ('4. Option evaluation'!O46-MIN('4. Option evaluation'!O$30:O$38))/(MAX('4. Option evaluation'!O$30:O$38)-MIN('4. Option evaluation'!O$30:O$38))*100, IF('4. Option evaluation'!O46="Yes", 100,0))),"")</f>
        <v/>
      </c>
      <c r="P43" s="61" t="str">
        <f t="shared" si="0"/>
        <v/>
      </c>
    </row>
    <row r="44" spans="3:19" x14ac:dyDescent="0.3">
      <c r="C44" s="52" t="str">
        <f>'4. Option evaluation'!C47</f>
        <v/>
      </c>
      <c r="D44" s="83" t="str">
        <f>IF(AND(LEN($C44)&gt;0,LEN(D$24)&gt;0),IF(D$26="L", 100-('4. Option evaluation'!D47-MIN(INDEX(PreferenceMatrix,,D$23)))/(MAX('4. Option evaluation'!D$30:D$38)-MIN('4. Option evaluation'!D$30:D$38))*100, IF(D$26="H", ('4. Option evaluation'!D47-MIN('4. Option evaluation'!D$30:D$38))/(MAX('4. Option evaluation'!D$30:D$38)-MIN('4. Option evaluation'!D$30:D$38))*100, IF('4. Option evaluation'!D47="Yes", 100,0))),"")</f>
        <v/>
      </c>
      <c r="E44" s="54" t="str">
        <f>IF(AND(LEN($C44)&gt;0,LEN(E$24)&gt;0),IF(E$26="L", 100-('4. Option evaluation'!E47-MIN(INDEX(PreferenceMatrix,,E$23)))/(MAX('4. Option evaluation'!E$30:E$38)-MIN('4. Option evaluation'!E$30:E$38))*100, IF(E$26="H", ('4. Option evaluation'!E47-MIN('4. Option evaluation'!E$30:E$38))/(MAX('4. Option evaluation'!E$30:E$38)-MIN('4. Option evaluation'!E$30:E$38))*100, IF('4. Option evaluation'!E47="Yes", 100,0))),"")</f>
        <v/>
      </c>
      <c r="F44" s="54" t="str">
        <f>IF(AND(LEN($C44)&gt;0,LEN(F$24)&gt;0),IF(F$26="L", 100-('4. Option evaluation'!F47-MIN(INDEX(PreferenceMatrix,,F$23)))/(MAX('4. Option evaluation'!F$30:F$38)-MIN('4. Option evaluation'!F$30:F$38))*100, IF(F$26="H", ('4. Option evaluation'!F47-MIN('4. Option evaluation'!F$30:F$38))/(MAX('4. Option evaluation'!F$30:F$38)-MIN('4. Option evaluation'!F$30:F$38))*100, IF('4. Option evaluation'!F47="Yes", 100,0))),"")</f>
        <v/>
      </c>
      <c r="G44" s="54" t="str">
        <f>IF(AND(LEN($C44)&gt;0,LEN(G$24)&gt;0),IF(G$26="L", 100-('4. Option evaluation'!G47-MIN(INDEX(PreferenceMatrix,,G$23)))/(MAX('4. Option evaluation'!G$30:G$38)-MIN('4. Option evaluation'!G$30:G$38))*100, IF(G$26="H", ('4. Option evaluation'!G47-MIN('4. Option evaluation'!G$30:G$38))/(MAX('4. Option evaluation'!G$30:G$38)-MIN('4. Option evaluation'!G$30:G$38))*100, IF('4. Option evaluation'!G47="Yes", 100,0))),"")</f>
        <v/>
      </c>
      <c r="H44" s="54" t="str">
        <f>IF(AND(LEN($C44)&gt;0,LEN(H$24)&gt;0),IF(H$26="L", 100-('4. Option evaluation'!H47-MIN(INDEX(PreferenceMatrix,,H$23)))/(MAX('4. Option evaluation'!H$30:H$38)-MIN('4. Option evaluation'!H$30:H$38))*100, IF(H$26="H", ('4. Option evaluation'!H47-MIN('4. Option evaluation'!H$30:H$38))/(MAX('4. Option evaluation'!H$30:H$38)-MIN('4. Option evaluation'!H$30:H$38))*100, IF('4. Option evaluation'!H47="Yes", 100,0))),"")</f>
        <v/>
      </c>
      <c r="I44" s="54" t="str">
        <f>IF(AND(LEN($C44)&gt;0,LEN(I$24)&gt;0),IF(I$26="L", 100-('4. Option evaluation'!I47-MIN(INDEX(PreferenceMatrix,,I$23)))/(MAX('4. Option evaluation'!I$30:I$38)-MIN('4. Option evaluation'!I$30:I$38))*100, IF(I$26="H", ('4. Option evaluation'!I47-MIN('4. Option evaluation'!I$30:I$38))/(MAX('4. Option evaluation'!I$30:I$38)-MIN('4. Option evaluation'!I$30:I$38))*100, IF('4. Option evaluation'!I47="Yes", 100,0))),"")</f>
        <v/>
      </c>
      <c r="J44" s="54" t="str">
        <f>IF(AND(LEN($C44)&gt;0,LEN(J$24)&gt;0),IF(J$26="L", 100-('4. Option evaluation'!J47-MIN(INDEX(PreferenceMatrix,,J$23)))/(MAX('4. Option evaluation'!J$30:J$38)-MIN('4. Option evaluation'!J$30:J$38))*100, IF(J$26="H", ('4. Option evaluation'!J47-MIN('4. Option evaluation'!J$30:J$38))/(MAX('4. Option evaluation'!J$30:J$38)-MIN('4. Option evaluation'!J$30:J$38))*100, IF('4. Option evaluation'!J47="Yes", 100,0))),"")</f>
        <v/>
      </c>
      <c r="K44" s="54" t="str">
        <f>IF(AND(LEN($C44)&gt;0,LEN(K$24)&gt;0),IF(K$26="L", 100-('4. Option evaluation'!K47-MIN(INDEX(PreferenceMatrix,,K$23)))/(MAX('4. Option evaluation'!K$30:K$38)-MIN('4. Option evaluation'!K$30:K$38))*100, IF(K$26="H", ('4. Option evaluation'!K47-MIN('4. Option evaluation'!K$30:K$38))/(MAX('4. Option evaluation'!K$30:K$38)-MIN('4. Option evaluation'!K$30:K$38))*100, IF('4. Option evaluation'!K47="Yes", 100,0))),"")</f>
        <v/>
      </c>
      <c r="L44" s="54" t="str">
        <f>IF(AND(LEN($C44)&gt;0,LEN(L$24)&gt;0),IF(L$26="L", 100-('4. Option evaluation'!L47-MIN(INDEX(PreferenceMatrix,,L$23)))/(MAX('4. Option evaluation'!L$30:L$38)-MIN('4. Option evaluation'!L$30:L$38))*100, IF(L$26="H", ('4. Option evaluation'!L47-MIN('4. Option evaluation'!L$30:L$38))/(MAX('4. Option evaluation'!L$30:L$38)-MIN('4. Option evaluation'!L$30:L$38))*100, IF('4. Option evaluation'!L47="Yes", 100,0))),"")</f>
        <v/>
      </c>
      <c r="M44" s="54" t="str">
        <f>IF(AND(LEN($C44)&gt;0,LEN(M$24)&gt;0),IF(M$26="L", 100-('4. Option evaluation'!M47-MIN(INDEX(PreferenceMatrix,,M$23)))/(MAX('4. Option evaluation'!M$30:M$38)-MIN('4. Option evaluation'!M$30:M$38))*100, IF(M$26="H", ('4. Option evaluation'!M47-MIN('4. Option evaluation'!M$30:M$38))/(MAX('4. Option evaluation'!M$30:M$38)-MIN('4. Option evaluation'!M$30:M$38))*100, IF('4. Option evaluation'!M47="Yes", 100,0))),"")</f>
        <v/>
      </c>
      <c r="N44" s="54" t="str">
        <f>IF(AND(LEN($C44)&gt;0,LEN(N$24)&gt;0),IF(N$26="L", 100-('4. Option evaluation'!N47-MIN(INDEX(PreferenceMatrix,,N$23)))/(MAX('4. Option evaluation'!N$30:N$38)-MIN('4. Option evaluation'!N$30:N$38))*100, IF(N$26="H", ('4. Option evaluation'!N47-MIN('4. Option evaluation'!N$30:N$38))/(MAX('4. Option evaluation'!N$30:N$38)-MIN('4. Option evaluation'!N$30:N$38))*100, IF('4. Option evaluation'!N47="Yes", 100,0))),"")</f>
        <v/>
      </c>
      <c r="O44" s="54" t="str">
        <f>IF(AND(LEN($C44)&gt;0,LEN(O$24)&gt;0),IF(O$26="L", 100-('4. Option evaluation'!O47-MIN(INDEX(PreferenceMatrix,,O$23)))/(MAX('4. Option evaluation'!O$30:O$38)-MIN('4. Option evaluation'!O$30:O$38))*100, IF(O$26="H", ('4. Option evaluation'!O47-MIN('4. Option evaluation'!O$30:O$38))/(MAX('4. Option evaluation'!O$30:O$38)-MIN('4. Option evaluation'!O$30:O$38))*100, IF('4. Option evaluation'!O47="Yes", 100,0))),"")</f>
        <v/>
      </c>
      <c r="P44" s="61" t="str">
        <f t="shared" si="0"/>
        <v/>
      </c>
    </row>
    <row r="45" spans="3:19" x14ac:dyDescent="0.3">
      <c r="C45" s="52" t="str">
        <f>'4. Option evaluation'!C48</f>
        <v/>
      </c>
      <c r="D45" s="83" t="str">
        <f>IF(AND(LEN($C45)&gt;0,LEN(D$24)&gt;0),IF(D$26="L", 100-('4. Option evaluation'!D48-MIN(INDEX(PreferenceMatrix,,D$23)))/(MAX('4. Option evaluation'!D$30:D$38)-MIN('4. Option evaluation'!D$30:D$38))*100, IF(D$26="H", ('4. Option evaluation'!D48-MIN('4. Option evaluation'!D$30:D$38))/(MAX('4. Option evaluation'!D$30:D$38)-MIN('4. Option evaluation'!D$30:D$38))*100, IF('4. Option evaluation'!D48="Yes", 100,0))),"")</f>
        <v/>
      </c>
      <c r="E45" s="54" t="str">
        <f>IF(AND(LEN($C45)&gt;0,LEN(E$24)&gt;0),IF(E$26="L", 100-('4. Option evaluation'!E48-MIN(INDEX(PreferenceMatrix,,E$23)))/(MAX('4. Option evaluation'!E$30:E$38)-MIN('4. Option evaluation'!E$30:E$38))*100, IF(E$26="H", ('4. Option evaluation'!E48-MIN('4. Option evaluation'!E$30:E$38))/(MAX('4. Option evaluation'!E$30:E$38)-MIN('4. Option evaluation'!E$30:E$38))*100, IF('4. Option evaluation'!E48="Yes", 100,0))),"")</f>
        <v/>
      </c>
      <c r="F45" s="54" t="str">
        <f>IF(AND(LEN($C45)&gt;0,LEN(F$24)&gt;0),IF(F$26="L", 100-('4. Option evaluation'!F48-MIN(INDEX(PreferenceMatrix,,F$23)))/(MAX('4. Option evaluation'!F$30:F$38)-MIN('4. Option evaluation'!F$30:F$38))*100, IF(F$26="H", ('4. Option evaluation'!F48-MIN('4. Option evaluation'!F$30:F$38))/(MAX('4. Option evaluation'!F$30:F$38)-MIN('4. Option evaluation'!F$30:F$38))*100, IF('4. Option evaluation'!F48="Yes", 100,0))),"")</f>
        <v/>
      </c>
      <c r="G45" s="54" t="str">
        <f>IF(AND(LEN($C45)&gt;0,LEN(G$24)&gt;0),IF(G$26="L", 100-('4. Option evaluation'!G48-MIN(INDEX(PreferenceMatrix,,G$23)))/(MAX('4. Option evaluation'!G$30:G$38)-MIN('4. Option evaluation'!G$30:G$38))*100, IF(G$26="H", ('4. Option evaluation'!G48-MIN('4. Option evaluation'!G$30:G$38))/(MAX('4. Option evaluation'!G$30:G$38)-MIN('4. Option evaluation'!G$30:G$38))*100, IF('4. Option evaluation'!G48="Yes", 100,0))),"")</f>
        <v/>
      </c>
      <c r="H45" s="54" t="str">
        <f>IF(AND(LEN($C45)&gt;0,LEN(H$24)&gt;0),IF(H$26="L", 100-('4. Option evaluation'!H48-MIN(INDEX(PreferenceMatrix,,H$23)))/(MAX('4. Option evaluation'!H$30:H$38)-MIN('4. Option evaluation'!H$30:H$38))*100, IF(H$26="H", ('4. Option evaluation'!H48-MIN('4. Option evaluation'!H$30:H$38))/(MAX('4. Option evaluation'!H$30:H$38)-MIN('4. Option evaluation'!H$30:H$38))*100, IF('4. Option evaluation'!H48="Yes", 100,0))),"")</f>
        <v/>
      </c>
      <c r="I45" s="54" t="str">
        <f>IF(AND(LEN($C45)&gt;0,LEN(I$24)&gt;0),IF(I$26="L", 100-('4. Option evaluation'!I48-MIN(INDEX(PreferenceMatrix,,I$23)))/(MAX('4. Option evaluation'!I$30:I$38)-MIN('4. Option evaluation'!I$30:I$38))*100, IF(I$26="H", ('4. Option evaluation'!I48-MIN('4. Option evaluation'!I$30:I$38))/(MAX('4. Option evaluation'!I$30:I$38)-MIN('4. Option evaluation'!I$30:I$38))*100, IF('4. Option evaluation'!I48="Yes", 100,0))),"")</f>
        <v/>
      </c>
      <c r="J45" s="54" t="str">
        <f>IF(AND(LEN($C45)&gt;0,LEN(J$24)&gt;0),IF(J$26="L", 100-('4. Option evaluation'!J48-MIN(INDEX(PreferenceMatrix,,J$23)))/(MAX('4. Option evaluation'!J$30:J$38)-MIN('4. Option evaluation'!J$30:J$38))*100, IF(J$26="H", ('4. Option evaluation'!J48-MIN('4. Option evaluation'!J$30:J$38))/(MAX('4. Option evaluation'!J$30:J$38)-MIN('4. Option evaluation'!J$30:J$38))*100, IF('4. Option evaluation'!J48="Yes", 100,0))),"")</f>
        <v/>
      </c>
      <c r="K45" s="54" t="str">
        <f>IF(AND(LEN($C45)&gt;0,LEN(K$24)&gt;0),IF(K$26="L", 100-('4. Option evaluation'!K48-MIN(INDEX(PreferenceMatrix,,K$23)))/(MAX('4. Option evaluation'!K$30:K$38)-MIN('4. Option evaluation'!K$30:K$38))*100, IF(K$26="H", ('4. Option evaluation'!K48-MIN('4. Option evaluation'!K$30:K$38))/(MAX('4. Option evaluation'!K$30:K$38)-MIN('4. Option evaluation'!K$30:K$38))*100, IF('4. Option evaluation'!K48="Yes", 100,0))),"")</f>
        <v/>
      </c>
      <c r="L45" s="54" t="str">
        <f>IF(AND(LEN($C45)&gt;0,LEN(L$24)&gt;0),IF(L$26="L", 100-('4. Option evaluation'!L48-MIN(INDEX(PreferenceMatrix,,L$23)))/(MAX('4. Option evaluation'!L$30:L$38)-MIN('4. Option evaluation'!L$30:L$38))*100, IF(L$26="H", ('4. Option evaluation'!L48-MIN('4. Option evaluation'!L$30:L$38))/(MAX('4. Option evaluation'!L$30:L$38)-MIN('4. Option evaluation'!L$30:L$38))*100, IF('4. Option evaluation'!L48="Yes", 100,0))),"")</f>
        <v/>
      </c>
      <c r="M45" s="54" t="str">
        <f>IF(AND(LEN($C45)&gt;0,LEN(M$24)&gt;0),IF(M$26="L", 100-('4. Option evaluation'!M48-MIN(INDEX(PreferenceMatrix,,M$23)))/(MAX('4. Option evaluation'!M$30:M$38)-MIN('4. Option evaluation'!M$30:M$38))*100, IF(M$26="H", ('4. Option evaluation'!M48-MIN('4. Option evaluation'!M$30:M$38))/(MAX('4. Option evaluation'!M$30:M$38)-MIN('4. Option evaluation'!M$30:M$38))*100, IF('4. Option evaluation'!M48="Yes", 100,0))),"")</f>
        <v/>
      </c>
      <c r="N45" s="54" t="str">
        <f>IF(AND(LEN($C45)&gt;0,LEN(N$24)&gt;0),IF(N$26="L", 100-('4. Option evaluation'!N48-MIN(INDEX(PreferenceMatrix,,N$23)))/(MAX('4. Option evaluation'!N$30:N$38)-MIN('4. Option evaluation'!N$30:N$38))*100, IF(N$26="H", ('4. Option evaluation'!N48-MIN('4. Option evaluation'!N$30:N$38))/(MAX('4. Option evaluation'!N$30:N$38)-MIN('4. Option evaluation'!N$30:N$38))*100, IF('4. Option evaluation'!N48="Yes", 100,0))),"")</f>
        <v/>
      </c>
      <c r="O45" s="54" t="str">
        <f>IF(AND(LEN($C45)&gt;0,LEN(O$24)&gt;0),IF(O$26="L", 100-('4. Option evaluation'!O48-MIN(INDEX(PreferenceMatrix,,O$23)))/(MAX('4. Option evaluation'!O$30:O$38)-MIN('4. Option evaluation'!O$30:O$38))*100, IF(O$26="H", ('4. Option evaluation'!O48-MIN('4. Option evaluation'!O$30:O$38))/(MAX('4. Option evaluation'!O$30:O$38)-MIN('4. Option evaluation'!O$30:O$38))*100, IF('4. Option evaluation'!O48="Yes", 100,0))),"")</f>
        <v/>
      </c>
      <c r="P45" s="61" t="str">
        <f t="shared" si="0"/>
        <v/>
      </c>
    </row>
    <row r="46" spans="3:19" x14ac:dyDescent="0.3">
      <c r="C46" s="52" t="str">
        <f>'4. Option evaluation'!C49</f>
        <v/>
      </c>
      <c r="D46" s="83" t="str">
        <f>IF(AND(LEN($C46)&gt;0,LEN(D$24)&gt;0),IF(D$26="L", 100-('4. Option evaluation'!D49-MIN(INDEX(PreferenceMatrix,,D$23)))/(MAX('4. Option evaluation'!D$30:D$38)-MIN('4. Option evaluation'!D$30:D$38))*100, IF(D$26="H", ('4. Option evaluation'!D49-MIN('4. Option evaluation'!D$30:D$38))/(MAX('4. Option evaluation'!D$30:D$38)-MIN('4. Option evaluation'!D$30:D$38))*100, IF('4. Option evaluation'!D49="Yes", 100,0))),"")</f>
        <v/>
      </c>
      <c r="E46" s="54" t="str">
        <f>IF(AND(LEN($C46)&gt;0,LEN(E$24)&gt;0),IF(E$26="L", 100-('4. Option evaluation'!E49-MIN(INDEX(PreferenceMatrix,,E$23)))/(MAX('4. Option evaluation'!E$30:E$38)-MIN('4. Option evaluation'!E$30:E$38))*100, IF(E$26="H", ('4. Option evaluation'!E49-MIN('4. Option evaluation'!E$30:E$38))/(MAX('4. Option evaluation'!E$30:E$38)-MIN('4. Option evaluation'!E$30:E$38))*100, IF('4. Option evaluation'!E49="Yes", 100,0))),"")</f>
        <v/>
      </c>
      <c r="F46" s="54" t="str">
        <f>IF(AND(LEN($C46)&gt;0,LEN(F$24)&gt;0),IF(F$26="L", 100-('4. Option evaluation'!F49-MIN(INDEX(PreferenceMatrix,,F$23)))/(MAX('4. Option evaluation'!F$30:F$38)-MIN('4. Option evaluation'!F$30:F$38))*100, IF(F$26="H", ('4. Option evaluation'!F49-MIN('4. Option evaluation'!F$30:F$38))/(MAX('4. Option evaluation'!F$30:F$38)-MIN('4. Option evaluation'!F$30:F$38))*100, IF('4. Option evaluation'!F49="Yes", 100,0))),"")</f>
        <v/>
      </c>
      <c r="G46" s="54" t="str">
        <f>IF(AND(LEN($C46)&gt;0,LEN(G$24)&gt;0),IF(G$26="L", 100-('4. Option evaluation'!G49-MIN(INDEX(PreferenceMatrix,,G$23)))/(MAX('4. Option evaluation'!G$30:G$38)-MIN('4. Option evaluation'!G$30:G$38))*100, IF(G$26="H", ('4. Option evaluation'!G49-MIN('4. Option evaluation'!G$30:G$38))/(MAX('4. Option evaluation'!G$30:G$38)-MIN('4. Option evaluation'!G$30:G$38))*100, IF('4. Option evaluation'!G49="Yes", 100,0))),"")</f>
        <v/>
      </c>
      <c r="H46" s="54" t="str">
        <f>IF(AND(LEN($C46)&gt;0,LEN(H$24)&gt;0),IF(H$26="L", 100-('4. Option evaluation'!H49-MIN(INDEX(PreferenceMatrix,,H$23)))/(MAX('4. Option evaluation'!H$30:H$38)-MIN('4. Option evaluation'!H$30:H$38))*100, IF(H$26="H", ('4. Option evaluation'!H49-MIN('4. Option evaluation'!H$30:H$38))/(MAX('4. Option evaluation'!H$30:H$38)-MIN('4. Option evaluation'!H$30:H$38))*100, IF('4. Option evaluation'!H49="Yes", 100,0))),"")</f>
        <v/>
      </c>
      <c r="I46" s="54" t="str">
        <f>IF(AND(LEN($C46)&gt;0,LEN(I$24)&gt;0),IF(I$26="L", 100-('4. Option evaluation'!I49-MIN(INDEX(PreferenceMatrix,,I$23)))/(MAX('4. Option evaluation'!I$30:I$38)-MIN('4. Option evaluation'!I$30:I$38))*100, IF(I$26="H", ('4. Option evaluation'!I49-MIN('4. Option evaluation'!I$30:I$38))/(MAX('4. Option evaluation'!I$30:I$38)-MIN('4. Option evaluation'!I$30:I$38))*100, IF('4. Option evaluation'!I49="Yes", 100,0))),"")</f>
        <v/>
      </c>
      <c r="J46" s="54" t="str">
        <f>IF(AND(LEN($C46)&gt;0,LEN(J$24)&gt;0),IF(J$26="L", 100-('4. Option evaluation'!J49-MIN(INDEX(PreferenceMatrix,,J$23)))/(MAX('4. Option evaluation'!J$30:J$38)-MIN('4. Option evaluation'!J$30:J$38))*100, IF(J$26="H", ('4. Option evaluation'!J49-MIN('4. Option evaluation'!J$30:J$38))/(MAX('4. Option evaluation'!J$30:J$38)-MIN('4. Option evaluation'!J$30:J$38))*100, IF('4. Option evaluation'!J49="Yes", 100,0))),"")</f>
        <v/>
      </c>
      <c r="K46" s="54" t="str">
        <f>IF(AND(LEN($C46)&gt;0,LEN(K$24)&gt;0),IF(K$26="L", 100-('4. Option evaluation'!K49-MIN(INDEX(PreferenceMatrix,,K$23)))/(MAX('4. Option evaluation'!K$30:K$38)-MIN('4. Option evaluation'!K$30:K$38))*100, IF(K$26="H", ('4. Option evaluation'!K49-MIN('4. Option evaluation'!K$30:K$38))/(MAX('4. Option evaluation'!K$30:K$38)-MIN('4. Option evaluation'!K$30:K$38))*100, IF('4. Option evaluation'!K49="Yes", 100,0))),"")</f>
        <v/>
      </c>
      <c r="L46" s="54" t="str">
        <f>IF(AND(LEN($C46)&gt;0,LEN(L$24)&gt;0),IF(L$26="L", 100-('4. Option evaluation'!L49-MIN(INDEX(PreferenceMatrix,,L$23)))/(MAX('4. Option evaluation'!L$30:L$38)-MIN('4. Option evaluation'!L$30:L$38))*100, IF(L$26="H", ('4. Option evaluation'!L49-MIN('4. Option evaluation'!L$30:L$38))/(MAX('4. Option evaluation'!L$30:L$38)-MIN('4. Option evaluation'!L$30:L$38))*100, IF('4. Option evaluation'!L49="Yes", 100,0))),"")</f>
        <v/>
      </c>
      <c r="M46" s="54" t="str">
        <f>IF(AND(LEN($C46)&gt;0,LEN(M$24)&gt;0),IF(M$26="L", 100-('4. Option evaluation'!M49-MIN(INDEX(PreferenceMatrix,,M$23)))/(MAX('4. Option evaluation'!M$30:M$38)-MIN('4. Option evaluation'!M$30:M$38))*100, IF(M$26="H", ('4. Option evaluation'!M49-MIN('4. Option evaluation'!M$30:M$38))/(MAX('4. Option evaluation'!M$30:M$38)-MIN('4. Option evaluation'!M$30:M$38))*100, IF('4. Option evaluation'!M49="Yes", 100,0))),"")</f>
        <v/>
      </c>
      <c r="N46" s="54" t="str">
        <f>IF(AND(LEN($C46)&gt;0,LEN(N$24)&gt;0),IF(N$26="L", 100-('4. Option evaluation'!N49-MIN(INDEX(PreferenceMatrix,,N$23)))/(MAX('4. Option evaluation'!N$30:N$38)-MIN('4. Option evaluation'!N$30:N$38))*100, IF(N$26="H", ('4. Option evaluation'!N49-MIN('4. Option evaluation'!N$30:N$38))/(MAX('4. Option evaluation'!N$30:N$38)-MIN('4. Option evaluation'!N$30:N$38))*100, IF('4. Option evaluation'!N49="Yes", 100,0))),"")</f>
        <v/>
      </c>
      <c r="O46" s="54" t="str">
        <f>IF(AND(LEN($C46)&gt;0,LEN(O$24)&gt;0),IF(O$26="L", 100-('4. Option evaluation'!O49-MIN(INDEX(PreferenceMatrix,,O$23)))/(MAX('4. Option evaluation'!O$30:O$38)-MIN('4. Option evaluation'!O$30:O$38))*100, IF(O$26="H", ('4. Option evaluation'!O49-MIN('4. Option evaluation'!O$30:O$38))/(MAX('4. Option evaluation'!O$30:O$38)-MIN('4. Option evaluation'!O$30:O$38))*100, IF('4. Option evaluation'!O49="Yes", 100,0))),"")</f>
        <v/>
      </c>
      <c r="P46" s="61" t="str">
        <f t="shared" si="0"/>
        <v/>
      </c>
    </row>
    <row r="47" spans="3:19" x14ac:dyDescent="0.3">
      <c r="C47" s="52" t="str">
        <f>'4. Option evaluation'!C50</f>
        <v/>
      </c>
      <c r="D47" s="83" t="str">
        <f>IF(AND(LEN($C47)&gt;0,LEN(D$24)&gt;0),IF(D$26="L", 100-('4. Option evaluation'!D50-MIN(INDEX(PreferenceMatrix,,D$23)))/(MAX('4. Option evaluation'!D$30:D$38)-MIN('4. Option evaluation'!D$30:D$38))*100, IF(D$26="H", ('4. Option evaluation'!D50-MIN('4. Option evaluation'!D$30:D$38))/(MAX('4. Option evaluation'!D$30:D$38)-MIN('4. Option evaluation'!D$30:D$38))*100, IF('4. Option evaluation'!D50="Yes", 100,0))),"")</f>
        <v/>
      </c>
      <c r="E47" s="54" t="str">
        <f>IF(AND(LEN($C47)&gt;0,LEN(E$24)&gt;0),IF(E$26="L", 100-('4. Option evaluation'!E50-MIN(INDEX(PreferenceMatrix,,E$23)))/(MAX('4. Option evaluation'!E$30:E$38)-MIN('4. Option evaluation'!E$30:E$38))*100, IF(E$26="H", ('4. Option evaluation'!E50-MIN('4. Option evaluation'!E$30:E$38))/(MAX('4. Option evaluation'!E$30:E$38)-MIN('4. Option evaluation'!E$30:E$38))*100, IF('4. Option evaluation'!E50="Yes", 100,0))),"")</f>
        <v/>
      </c>
      <c r="F47" s="54" t="str">
        <f>IF(AND(LEN($C47)&gt;0,LEN(F$24)&gt;0),IF(F$26="L", 100-('4. Option evaluation'!F50-MIN(INDEX(PreferenceMatrix,,F$23)))/(MAX('4. Option evaluation'!F$30:F$38)-MIN('4. Option evaluation'!F$30:F$38))*100, IF(F$26="H", ('4. Option evaluation'!F50-MIN('4. Option evaluation'!F$30:F$38))/(MAX('4. Option evaluation'!F$30:F$38)-MIN('4. Option evaluation'!F$30:F$38))*100, IF('4. Option evaluation'!F50="Yes", 100,0))),"")</f>
        <v/>
      </c>
      <c r="G47" s="54" t="str">
        <f>IF(AND(LEN($C47)&gt;0,LEN(G$24)&gt;0),IF(G$26="L", 100-('4. Option evaluation'!G50-MIN(INDEX(PreferenceMatrix,,G$23)))/(MAX('4. Option evaluation'!G$30:G$38)-MIN('4. Option evaluation'!G$30:G$38))*100, IF(G$26="H", ('4. Option evaluation'!G50-MIN('4. Option evaluation'!G$30:G$38))/(MAX('4. Option evaluation'!G$30:G$38)-MIN('4. Option evaluation'!G$30:G$38))*100, IF('4. Option evaluation'!G50="Yes", 100,0))),"")</f>
        <v/>
      </c>
      <c r="H47" s="54" t="str">
        <f>IF(AND(LEN($C47)&gt;0,LEN(H$24)&gt;0),IF(H$26="L", 100-('4. Option evaluation'!H50-MIN(INDEX(PreferenceMatrix,,H$23)))/(MAX('4. Option evaluation'!H$30:H$38)-MIN('4. Option evaluation'!H$30:H$38))*100, IF(H$26="H", ('4. Option evaluation'!H50-MIN('4. Option evaluation'!H$30:H$38))/(MAX('4. Option evaluation'!H$30:H$38)-MIN('4. Option evaluation'!H$30:H$38))*100, IF('4. Option evaluation'!H50="Yes", 100,0))),"")</f>
        <v/>
      </c>
      <c r="I47" s="54" t="str">
        <f>IF(AND(LEN($C47)&gt;0,LEN(I$24)&gt;0),IF(I$26="L", 100-('4. Option evaluation'!I50-MIN(INDEX(PreferenceMatrix,,I$23)))/(MAX('4. Option evaluation'!I$30:I$38)-MIN('4. Option evaluation'!I$30:I$38))*100, IF(I$26="H", ('4. Option evaluation'!I50-MIN('4. Option evaluation'!I$30:I$38))/(MAX('4. Option evaluation'!I$30:I$38)-MIN('4. Option evaluation'!I$30:I$38))*100, IF('4. Option evaluation'!I50="Yes", 100,0))),"")</f>
        <v/>
      </c>
      <c r="J47" s="54" t="str">
        <f>IF(AND(LEN($C47)&gt;0,LEN(J$24)&gt;0),IF(J$26="L", 100-('4. Option evaluation'!J50-MIN(INDEX(PreferenceMatrix,,J$23)))/(MAX('4. Option evaluation'!J$30:J$38)-MIN('4. Option evaluation'!J$30:J$38))*100, IF(J$26="H", ('4. Option evaluation'!J50-MIN('4. Option evaluation'!J$30:J$38))/(MAX('4. Option evaluation'!J$30:J$38)-MIN('4. Option evaluation'!J$30:J$38))*100, IF('4. Option evaluation'!J50="Yes", 100,0))),"")</f>
        <v/>
      </c>
      <c r="K47" s="54" t="str">
        <f>IF(AND(LEN($C47)&gt;0,LEN(K$24)&gt;0),IF(K$26="L", 100-('4. Option evaluation'!K50-MIN(INDEX(PreferenceMatrix,,K$23)))/(MAX('4. Option evaluation'!K$30:K$38)-MIN('4. Option evaluation'!K$30:K$38))*100, IF(K$26="H", ('4. Option evaluation'!K50-MIN('4. Option evaluation'!K$30:K$38))/(MAX('4. Option evaluation'!K$30:K$38)-MIN('4. Option evaluation'!K$30:K$38))*100, IF('4. Option evaluation'!K50="Yes", 100,0))),"")</f>
        <v/>
      </c>
      <c r="L47" s="54" t="str">
        <f>IF(AND(LEN($C47)&gt;0,LEN(L$24)&gt;0),IF(L$26="L", 100-('4. Option evaluation'!L50-MIN(INDEX(PreferenceMatrix,,L$23)))/(MAX('4. Option evaluation'!L$30:L$38)-MIN('4. Option evaluation'!L$30:L$38))*100, IF(L$26="H", ('4. Option evaluation'!L50-MIN('4. Option evaluation'!L$30:L$38))/(MAX('4. Option evaluation'!L$30:L$38)-MIN('4. Option evaluation'!L$30:L$38))*100, IF('4. Option evaluation'!L50="Yes", 100,0))),"")</f>
        <v/>
      </c>
      <c r="M47" s="54" t="str">
        <f>IF(AND(LEN($C47)&gt;0,LEN(M$24)&gt;0),IF(M$26="L", 100-('4. Option evaluation'!M50-MIN(INDEX(PreferenceMatrix,,M$23)))/(MAX('4. Option evaluation'!M$30:M$38)-MIN('4. Option evaluation'!M$30:M$38))*100, IF(M$26="H", ('4. Option evaluation'!M50-MIN('4. Option evaluation'!M$30:M$38))/(MAX('4. Option evaluation'!M$30:M$38)-MIN('4. Option evaluation'!M$30:M$38))*100, IF('4. Option evaluation'!M50="Yes", 100,0))),"")</f>
        <v/>
      </c>
      <c r="N47" s="54" t="str">
        <f>IF(AND(LEN($C47)&gt;0,LEN(N$24)&gt;0),IF(N$26="L", 100-('4. Option evaluation'!N50-MIN(INDEX(PreferenceMatrix,,N$23)))/(MAX('4. Option evaluation'!N$30:N$38)-MIN('4. Option evaluation'!N$30:N$38))*100, IF(N$26="H", ('4. Option evaluation'!N50-MIN('4. Option evaluation'!N$30:N$38))/(MAX('4. Option evaluation'!N$30:N$38)-MIN('4. Option evaluation'!N$30:N$38))*100, IF('4. Option evaluation'!N50="Yes", 100,0))),"")</f>
        <v/>
      </c>
      <c r="O47" s="54" t="str">
        <f>IF(AND(LEN($C47)&gt;0,LEN(O$24)&gt;0),IF(O$26="L", 100-('4. Option evaluation'!O50-MIN(INDEX(PreferenceMatrix,,O$23)))/(MAX('4. Option evaluation'!O$30:O$38)-MIN('4. Option evaluation'!O$30:O$38))*100, IF(O$26="H", ('4. Option evaluation'!O50-MIN('4. Option evaluation'!O$30:O$38))/(MAX('4. Option evaluation'!O$30:O$38)-MIN('4. Option evaluation'!O$30:O$38))*100, IF('4. Option evaluation'!O50="Yes", 100,0))),"")</f>
        <v/>
      </c>
      <c r="P47" s="61" t="str">
        <f t="shared" si="0"/>
        <v/>
      </c>
    </row>
    <row r="48" spans="3:19" x14ac:dyDescent="0.3">
      <c r="C48" s="52" t="str">
        <f>'4. Option evaluation'!C51</f>
        <v/>
      </c>
      <c r="D48" s="83" t="str">
        <f>IF(AND(LEN($C48)&gt;0,LEN(D$24)&gt;0),IF(D$26="L", 100-('4. Option evaluation'!D51-MIN(INDEX(PreferenceMatrix,,D$23)))/(MAX('4. Option evaluation'!D$30:D$38)-MIN('4. Option evaluation'!D$30:D$38))*100, IF(D$26="H", ('4. Option evaluation'!D51-MIN('4. Option evaluation'!D$30:D$38))/(MAX('4. Option evaluation'!D$30:D$38)-MIN('4. Option evaluation'!D$30:D$38))*100, IF('4. Option evaluation'!D51="Yes", 100,0))),"")</f>
        <v/>
      </c>
      <c r="E48" s="54" t="str">
        <f>IF(AND(LEN($C48)&gt;0,LEN(E$24)&gt;0),IF(E$26="L", 100-('4. Option evaluation'!E51-MIN(INDEX(PreferenceMatrix,,E$23)))/(MAX('4. Option evaluation'!E$30:E$38)-MIN('4. Option evaluation'!E$30:E$38))*100, IF(E$26="H", ('4. Option evaluation'!E51-MIN('4. Option evaluation'!E$30:E$38))/(MAX('4. Option evaluation'!E$30:E$38)-MIN('4. Option evaluation'!E$30:E$38))*100, IF('4. Option evaluation'!E51="Yes", 100,0))),"")</f>
        <v/>
      </c>
      <c r="F48" s="54" t="str">
        <f>IF(AND(LEN($C48)&gt;0,LEN(F$24)&gt;0),IF(F$26="L", 100-('4. Option evaluation'!F51-MIN(INDEX(PreferenceMatrix,,F$23)))/(MAX('4. Option evaluation'!F$30:F$38)-MIN('4. Option evaluation'!F$30:F$38))*100, IF(F$26="H", ('4. Option evaluation'!F51-MIN('4. Option evaluation'!F$30:F$38))/(MAX('4. Option evaluation'!F$30:F$38)-MIN('4. Option evaluation'!F$30:F$38))*100, IF('4. Option evaluation'!F51="Yes", 100,0))),"")</f>
        <v/>
      </c>
      <c r="G48" s="54" t="str">
        <f>IF(AND(LEN($C48)&gt;0,LEN(G$24)&gt;0),IF(G$26="L", 100-('4. Option evaluation'!G51-MIN(INDEX(PreferenceMatrix,,G$23)))/(MAX('4. Option evaluation'!G$30:G$38)-MIN('4. Option evaluation'!G$30:G$38))*100, IF(G$26="H", ('4. Option evaluation'!G51-MIN('4. Option evaluation'!G$30:G$38))/(MAX('4. Option evaluation'!G$30:G$38)-MIN('4. Option evaluation'!G$30:G$38))*100, IF('4. Option evaluation'!G51="Yes", 100,0))),"")</f>
        <v/>
      </c>
      <c r="H48" s="54" t="str">
        <f>IF(AND(LEN($C48)&gt;0,LEN(H$24)&gt;0),IF(H$26="L", 100-('4. Option evaluation'!H51-MIN(INDEX(PreferenceMatrix,,H$23)))/(MAX('4. Option evaluation'!H$30:H$38)-MIN('4. Option evaluation'!H$30:H$38))*100, IF(H$26="H", ('4. Option evaluation'!H51-MIN('4. Option evaluation'!H$30:H$38))/(MAX('4. Option evaluation'!H$30:H$38)-MIN('4. Option evaluation'!H$30:H$38))*100, IF('4. Option evaluation'!H51="Yes", 100,0))),"")</f>
        <v/>
      </c>
      <c r="I48" s="54" t="str">
        <f>IF(AND(LEN($C48)&gt;0,LEN(I$24)&gt;0),IF(I$26="L", 100-('4. Option evaluation'!I51-MIN(INDEX(PreferenceMatrix,,I$23)))/(MAX('4. Option evaluation'!I$30:I$38)-MIN('4. Option evaluation'!I$30:I$38))*100, IF(I$26="H", ('4. Option evaluation'!I51-MIN('4. Option evaluation'!I$30:I$38))/(MAX('4. Option evaluation'!I$30:I$38)-MIN('4. Option evaluation'!I$30:I$38))*100, IF('4. Option evaluation'!I51="Yes", 100,0))),"")</f>
        <v/>
      </c>
      <c r="J48" s="54" t="str">
        <f>IF(AND(LEN($C48)&gt;0,LEN(J$24)&gt;0),IF(J$26="L", 100-('4. Option evaluation'!J51-MIN(INDEX(PreferenceMatrix,,J$23)))/(MAX('4. Option evaluation'!J$30:J$38)-MIN('4. Option evaluation'!J$30:J$38))*100, IF(J$26="H", ('4. Option evaluation'!J51-MIN('4. Option evaluation'!J$30:J$38))/(MAX('4. Option evaluation'!J$30:J$38)-MIN('4. Option evaluation'!J$30:J$38))*100, IF('4. Option evaluation'!J51="Yes", 100,0))),"")</f>
        <v/>
      </c>
      <c r="K48" s="54" t="str">
        <f>IF(AND(LEN($C48)&gt;0,LEN(K$24)&gt;0),IF(K$26="L", 100-('4. Option evaluation'!K51-MIN(INDEX(PreferenceMatrix,,K$23)))/(MAX('4. Option evaluation'!K$30:K$38)-MIN('4. Option evaluation'!K$30:K$38))*100, IF(K$26="H", ('4. Option evaluation'!K51-MIN('4. Option evaluation'!K$30:K$38))/(MAX('4. Option evaluation'!K$30:K$38)-MIN('4. Option evaluation'!K$30:K$38))*100, IF('4. Option evaluation'!K51="Yes", 100,0))),"")</f>
        <v/>
      </c>
      <c r="L48" s="54" t="str">
        <f>IF(AND(LEN($C48)&gt;0,LEN(L$24)&gt;0),IF(L$26="L", 100-('4. Option evaluation'!L51-MIN(INDEX(PreferenceMatrix,,L$23)))/(MAX('4. Option evaluation'!L$30:L$38)-MIN('4. Option evaluation'!L$30:L$38))*100, IF(L$26="H", ('4. Option evaluation'!L51-MIN('4. Option evaluation'!L$30:L$38))/(MAX('4. Option evaluation'!L$30:L$38)-MIN('4. Option evaluation'!L$30:L$38))*100, IF('4. Option evaluation'!L51="Yes", 100,0))),"")</f>
        <v/>
      </c>
      <c r="M48" s="54" t="str">
        <f>IF(AND(LEN($C48)&gt;0,LEN(M$24)&gt;0),IF(M$26="L", 100-('4. Option evaluation'!M51-MIN(INDEX(PreferenceMatrix,,M$23)))/(MAX('4. Option evaluation'!M$30:M$38)-MIN('4. Option evaluation'!M$30:M$38))*100, IF(M$26="H", ('4. Option evaluation'!M51-MIN('4. Option evaluation'!M$30:M$38))/(MAX('4. Option evaluation'!M$30:M$38)-MIN('4. Option evaluation'!M$30:M$38))*100, IF('4. Option evaluation'!M51="Yes", 100,0))),"")</f>
        <v/>
      </c>
      <c r="N48" s="54" t="str">
        <f>IF(AND(LEN($C48)&gt;0,LEN(N$24)&gt;0),IF(N$26="L", 100-('4. Option evaluation'!N51-MIN(INDEX(PreferenceMatrix,,N$23)))/(MAX('4. Option evaluation'!N$30:N$38)-MIN('4. Option evaluation'!N$30:N$38))*100, IF(N$26="H", ('4. Option evaluation'!N51-MIN('4. Option evaluation'!N$30:N$38))/(MAX('4. Option evaluation'!N$30:N$38)-MIN('4. Option evaluation'!N$30:N$38))*100, IF('4. Option evaluation'!N51="Yes", 100,0))),"")</f>
        <v/>
      </c>
      <c r="O48" s="54" t="str">
        <f>IF(AND(LEN($C48)&gt;0,LEN(O$24)&gt;0),IF(O$26="L", 100-('4. Option evaluation'!O51-MIN(INDEX(PreferenceMatrix,,O$23)))/(MAX('4. Option evaluation'!O$30:O$38)-MIN('4. Option evaluation'!O$30:O$38))*100, IF(O$26="H", ('4. Option evaluation'!O51-MIN('4. Option evaluation'!O$30:O$38))/(MAX('4. Option evaluation'!O$30:O$38)-MIN('4. Option evaluation'!O$30:O$38))*100, IF('4. Option evaluation'!O51="Yes", 100,0))),"")</f>
        <v/>
      </c>
      <c r="P48" s="61" t="str">
        <f t="shared" si="0"/>
        <v/>
      </c>
    </row>
    <row r="49" spans="3:16" x14ac:dyDescent="0.3">
      <c r="C49" s="52" t="str">
        <f>'4. Option evaluation'!C52</f>
        <v/>
      </c>
      <c r="D49" s="83" t="str">
        <f>IF(AND(LEN($C49)&gt;0,LEN(D$24)&gt;0),IF(D$26="L", 100-('4. Option evaluation'!D52-MIN(INDEX(PreferenceMatrix,,D$23)))/(MAX('4. Option evaluation'!D$30:D$38)-MIN('4. Option evaluation'!D$30:D$38))*100, IF(D$26="H", ('4. Option evaluation'!D52-MIN('4. Option evaluation'!D$30:D$38))/(MAX('4. Option evaluation'!D$30:D$38)-MIN('4. Option evaluation'!D$30:D$38))*100, IF('4. Option evaluation'!D52="Yes", 100,0))),"")</f>
        <v/>
      </c>
      <c r="E49" s="54" t="str">
        <f>IF(AND(LEN($C49)&gt;0,LEN(E$24)&gt;0),IF(E$26="L", 100-('4. Option evaluation'!E52-MIN(INDEX(PreferenceMatrix,,E$23)))/(MAX('4. Option evaluation'!E$30:E$38)-MIN('4. Option evaluation'!E$30:E$38))*100, IF(E$26="H", ('4. Option evaluation'!E52-MIN('4. Option evaluation'!E$30:E$38))/(MAX('4. Option evaluation'!E$30:E$38)-MIN('4. Option evaluation'!E$30:E$38))*100, IF('4. Option evaluation'!E52="Yes", 100,0))),"")</f>
        <v/>
      </c>
      <c r="F49" s="54" t="str">
        <f>IF(AND(LEN($C49)&gt;0,LEN(F$24)&gt;0),IF(F$26="L", 100-('4. Option evaluation'!F52-MIN(INDEX(PreferenceMatrix,,F$23)))/(MAX('4. Option evaluation'!F$30:F$38)-MIN('4. Option evaluation'!F$30:F$38))*100, IF(F$26="H", ('4. Option evaluation'!F52-MIN('4. Option evaluation'!F$30:F$38))/(MAX('4. Option evaluation'!F$30:F$38)-MIN('4. Option evaluation'!F$30:F$38))*100, IF('4. Option evaluation'!F52="Yes", 100,0))),"")</f>
        <v/>
      </c>
      <c r="G49" s="54" t="str">
        <f>IF(AND(LEN($C49)&gt;0,LEN(G$24)&gt;0),IF(G$26="L", 100-('4. Option evaluation'!G52-MIN(INDEX(PreferenceMatrix,,G$23)))/(MAX('4. Option evaluation'!G$30:G$38)-MIN('4. Option evaluation'!G$30:G$38))*100, IF(G$26="H", ('4. Option evaluation'!G52-MIN('4. Option evaluation'!G$30:G$38))/(MAX('4. Option evaluation'!G$30:G$38)-MIN('4. Option evaluation'!G$30:G$38))*100, IF('4. Option evaluation'!G52="Yes", 100,0))),"")</f>
        <v/>
      </c>
      <c r="H49" s="54" t="str">
        <f>IF(AND(LEN($C49)&gt;0,LEN(H$24)&gt;0),IF(H$26="L", 100-('4. Option evaluation'!H52-MIN(INDEX(PreferenceMatrix,,H$23)))/(MAX('4. Option evaluation'!H$30:H$38)-MIN('4. Option evaluation'!H$30:H$38))*100, IF(H$26="H", ('4. Option evaluation'!H52-MIN('4. Option evaluation'!H$30:H$38))/(MAX('4. Option evaluation'!H$30:H$38)-MIN('4. Option evaluation'!H$30:H$38))*100, IF('4. Option evaluation'!H52="Yes", 100,0))),"")</f>
        <v/>
      </c>
      <c r="I49" s="54" t="str">
        <f>IF(AND(LEN($C49)&gt;0,LEN(I$24)&gt;0),IF(I$26="L", 100-('4. Option evaluation'!I52-MIN(INDEX(PreferenceMatrix,,I$23)))/(MAX('4. Option evaluation'!I$30:I$38)-MIN('4. Option evaluation'!I$30:I$38))*100, IF(I$26="H", ('4. Option evaluation'!I52-MIN('4. Option evaluation'!I$30:I$38))/(MAX('4. Option evaluation'!I$30:I$38)-MIN('4. Option evaluation'!I$30:I$38))*100, IF('4. Option evaluation'!I52="Yes", 100,0))),"")</f>
        <v/>
      </c>
      <c r="J49" s="54" t="str">
        <f>IF(AND(LEN($C49)&gt;0,LEN(J$24)&gt;0),IF(J$26="L", 100-('4. Option evaluation'!J52-MIN(INDEX(PreferenceMatrix,,J$23)))/(MAX('4. Option evaluation'!J$30:J$38)-MIN('4. Option evaluation'!J$30:J$38))*100, IF(J$26="H", ('4. Option evaluation'!J52-MIN('4. Option evaluation'!J$30:J$38))/(MAX('4. Option evaluation'!J$30:J$38)-MIN('4. Option evaluation'!J$30:J$38))*100, IF('4. Option evaluation'!J52="Yes", 100,0))),"")</f>
        <v/>
      </c>
      <c r="K49" s="54" t="str">
        <f>IF(AND(LEN($C49)&gt;0,LEN(K$24)&gt;0),IF(K$26="L", 100-('4. Option evaluation'!K52-MIN(INDEX(PreferenceMatrix,,K$23)))/(MAX('4. Option evaluation'!K$30:K$38)-MIN('4. Option evaluation'!K$30:K$38))*100, IF(K$26="H", ('4. Option evaluation'!K52-MIN('4. Option evaluation'!K$30:K$38))/(MAX('4. Option evaluation'!K$30:K$38)-MIN('4. Option evaluation'!K$30:K$38))*100, IF('4. Option evaluation'!K52="Yes", 100,0))),"")</f>
        <v/>
      </c>
      <c r="L49" s="54" t="str">
        <f>IF(AND(LEN($C49)&gt;0,LEN(L$24)&gt;0),IF(L$26="L", 100-('4. Option evaluation'!L52-MIN(INDEX(PreferenceMatrix,,L$23)))/(MAX('4. Option evaluation'!L$30:L$38)-MIN('4. Option evaluation'!L$30:L$38))*100, IF(L$26="H", ('4. Option evaluation'!L52-MIN('4. Option evaluation'!L$30:L$38))/(MAX('4. Option evaluation'!L$30:L$38)-MIN('4. Option evaluation'!L$30:L$38))*100, IF('4. Option evaluation'!L52="Yes", 100,0))),"")</f>
        <v/>
      </c>
      <c r="M49" s="54" t="str">
        <f>IF(AND(LEN($C49)&gt;0,LEN(M$24)&gt;0),IF(M$26="L", 100-('4. Option evaluation'!M52-MIN(INDEX(PreferenceMatrix,,M$23)))/(MAX('4. Option evaluation'!M$30:M$38)-MIN('4. Option evaluation'!M$30:M$38))*100, IF(M$26="H", ('4. Option evaluation'!M52-MIN('4. Option evaluation'!M$30:M$38))/(MAX('4. Option evaluation'!M$30:M$38)-MIN('4. Option evaluation'!M$30:M$38))*100, IF('4. Option evaluation'!M52="Yes", 100,0))),"")</f>
        <v/>
      </c>
      <c r="N49" s="54" t="str">
        <f>IF(AND(LEN($C49)&gt;0,LEN(N$24)&gt;0),IF(N$26="L", 100-('4. Option evaluation'!N52-MIN(INDEX(PreferenceMatrix,,N$23)))/(MAX('4. Option evaluation'!N$30:N$38)-MIN('4. Option evaluation'!N$30:N$38))*100, IF(N$26="H", ('4. Option evaluation'!N52-MIN('4. Option evaluation'!N$30:N$38))/(MAX('4. Option evaluation'!N$30:N$38)-MIN('4. Option evaluation'!N$30:N$38))*100, IF('4. Option evaluation'!N52="Yes", 100,0))),"")</f>
        <v/>
      </c>
      <c r="O49" s="54" t="str">
        <f>IF(AND(LEN($C49)&gt;0,LEN(O$24)&gt;0),IF(O$26="L", 100-('4. Option evaluation'!O52-MIN(INDEX(PreferenceMatrix,,O$23)))/(MAX('4. Option evaluation'!O$30:O$38)-MIN('4. Option evaluation'!O$30:O$38))*100, IF(O$26="H", ('4. Option evaluation'!O52-MIN('4. Option evaluation'!O$30:O$38))/(MAX('4. Option evaluation'!O$30:O$38)-MIN('4. Option evaluation'!O$30:O$38))*100, IF('4. Option evaluation'!O52="Yes", 100,0))),"")</f>
        <v/>
      </c>
      <c r="P49" s="61" t="str">
        <f t="shared" si="0"/>
        <v/>
      </c>
    </row>
    <row r="50" spans="3:16" x14ac:dyDescent="0.3">
      <c r="C50" s="52" t="str">
        <f>'4. Option evaluation'!C53</f>
        <v/>
      </c>
      <c r="D50" s="83" t="str">
        <f>IF(AND(LEN($C50)&gt;0,LEN(D$24)&gt;0),IF(D$26="L", 100-('4. Option evaluation'!D53-MIN(INDEX(PreferenceMatrix,,D$23)))/(MAX('4. Option evaluation'!D$30:D$38)-MIN('4. Option evaluation'!D$30:D$38))*100, IF(D$26="H", ('4. Option evaluation'!D53-MIN('4. Option evaluation'!D$30:D$38))/(MAX('4. Option evaluation'!D$30:D$38)-MIN('4. Option evaluation'!D$30:D$38))*100, IF('4. Option evaluation'!D53="Yes", 100,0))),"")</f>
        <v/>
      </c>
      <c r="E50" s="54" t="str">
        <f>IF(AND(LEN($C50)&gt;0,LEN(E$24)&gt;0),IF(E$26="L", 100-('4. Option evaluation'!E53-MIN(INDEX(PreferenceMatrix,,E$23)))/(MAX('4. Option evaluation'!E$30:E$38)-MIN('4. Option evaluation'!E$30:E$38))*100, IF(E$26="H", ('4. Option evaluation'!E53-MIN('4. Option evaluation'!E$30:E$38))/(MAX('4. Option evaluation'!E$30:E$38)-MIN('4. Option evaluation'!E$30:E$38))*100, IF('4. Option evaluation'!E53="Yes", 100,0))),"")</f>
        <v/>
      </c>
      <c r="F50" s="54" t="str">
        <f>IF(AND(LEN($C50)&gt;0,LEN(F$24)&gt;0),IF(F$26="L", 100-('4. Option evaluation'!F53-MIN(INDEX(PreferenceMatrix,,F$23)))/(MAX('4. Option evaluation'!F$30:F$38)-MIN('4. Option evaluation'!F$30:F$38))*100, IF(F$26="H", ('4. Option evaluation'!F53-MIN('4. Option evaluation'!F$30:F$38))/(MAX('4. Option evaluation'!F$30:F$38)-MIN('4. Option evaluation'!F$30:F$38))*100, IF('4. Option evaluation'!F53="Yes", 100,0))),"")</f>
        <v/>
      </c>
      <c r="G50" s="54" t="str">
        <f>IF(AND(LEN($C50)&gt;0,LEN(G$24)&gt;0),IF(G$26="L", 100-('4. Option evaluation'!G53-MIN(INDEX(PreferenceMatrix,,G$23)))/(MAX('4. Option evaluation'!G$30:G$38)-MIN('4. Option evaluation'!G$30:G$38))*100, IF(G$26="H", ('4. Option evaluation'!G53-MIN('4. Option evaluation'!G$30:G$38))/(MAX('4. Option evaluation'!G$30:G$38)-MIN('4. Option evaluation'!G$30:G$38))*100, IF('4. Option evaluation'!G53="Yes", 100,0))),"")</f>
        <v/>
      </c>
      <c r="H50" s="54" t="str">
        <f>IF(AND(LEN($C50)&gt;0,LEN(H$24)&gt;0),IF(H$26="L", 100-('4. Option evaluation'!H53-MIN(INDEX(PreferenceMatrix,,H$23)))/(MAX('4. Option evaluation'!H$30:H$38)-MIN('4. Option evaluation'!H$30:H$38))*100, IF(H$26="H", ('4. Option evaluation'!H53-MIN('4. Option evaluation'!H$30:H$38))/(MAX('4. Option evaluation'!H$30:H$38)-MIN('4. Option evaluation'!H$30:H$38))*100, IF('4. Option evaluation'!H53="Yes", 100,0))),"")</f>
        <v/>
      </c>
      <c r="I50" s="54" t="str">
        <f>IF(AND(LEN($C50)&gt;0,LEN(I$24)&gt;0),IF(I$26="L", 100-('4. Option evaluation'!I53-MIN(INDEX(PreferenceMatrix,,I$23)))/(MAX('4. Option evaluation'!I$30:I$38)-MIN('4. Option evaluation'!I$30:I$38))*100, IF(I$26="H", ('4. Option evaluation'!I53-MIN('4. Option evaluation'!I$30:I$38))/(MAX('4. Option evaluation'!I$30:I$38)-MIN('4. Option evaluation'!I$30:I$38))*100, IF('4. Option evaluation'!I53="Yes", 100,0))),"")</f>
        <v/>
      </c>
      <c r="J50" s="54" t="str">
        <f>IF(AND(LEN($C50)&gt;0,LEN(J$24)&gt;0),IF(J$26="L", 100-('4. Option evaluation'!J53-MIN(INDEX(PreferenceMatrix,,J$23)))/(MAX('4. Option evaluation'!J$30:J$38)-MIN('4. Option evaluation'!J$30:J$38))*100, IF(J$26="H", ('4. Option evaluation'!J53-MIN('4. Option evaluation'!J$30:J$38))/(MAX('4. Option evaluation'!J$30:J$38)-MIN('4. Option evaluation'!J$30:J$38))*100, IF('4. Option evaluation'!J53="Yes", 100,0))),"")</f>
        <v/>
      </c>
      <c r="K50" s="54" t="str">
        <f>IF(AND(LEN($C50)&gt;0,LEN(K$24)&gt;0),IF(K$26="L", 100-('4. Option evaluation'!K53-MIN(INDEX(PreferenceMatrix,,K$23)))/(MAX('4. Option evaluation'!K$30:K$38)-MIN('4. Option evaluation'!K$30:K$38))*100, IF(K$26="H", ('4. Option evaluation'!K53-MIN('4. Option evaluation'!K$30:K$38))/(MAX('4. Option evaluation'!K$30:K$38)-MIN('4. Option evaluation'!K$30:K$38))*100, IF('4. Option evaluation'!K53="Yes", 100,0))),"")</f>
        <v/>
      </c>
      <c r="L50" s="54" t="str">
        <f>IF(AND(LEN($C50)&gt;0,LEN(L$24)&gt;0),IF(L$26="L", 100-('4. Option evaluation'!L53-MIN(INDEX(PreferenceMatrix,,L$23)))/(MAX('4. Option evaluation'!L$30:L$38)-MIN('4. Option evaluation'!L$30:L$38))*100, IF(L$26="H", ('4. Option evaluation'!L53-MIN('4. Option evaluation'!L$30:L$38))/(MAX('4. Option evaluation'!L$30:L$38)-MIN('4. Option evaluation'!L$30:L$38))*100, IF('4. Option evaluation'!L53="Yes", 100,0))),"")</f>
        <v/>
      </c>
      <c r="M50" s="54" t="str">
        <f>IF(AND(LEN($C50)&gt;0,LEN(M$24)&gt;0),IF(M$26="L", 100-('4. Option evaluation'!M53-MIN(INDEX(PreferenceMatrix,,M$23)))/(MAX('4. Option evaluation'!M$30:M$38)-MIN('4. Option evaluation'!M$30:M$38))*100, IF(M$26="H", ('4. Option evaluation'!M53-MIN('4. Option evaluation'!M$30:M$38))/(MAX('4. Option evaluation'!M$30:M$38)-MIN('4. Option evaluation'!M$30:M$38))*100, IF('4. Option evaluation'!M53="Yes", 100,0))),"")</f>
        <v/>
      </c>
      <c r="N50" s="54" t="str">
        <f>IF(AND(LEN($C50)&gt;0,LEN(N$24)&gt;0),IF(N$26="L", 100-('4. Option evaluation'!N53-MIN(INDEX(PreferenceMatrix,,N$23)))/(MAX('4. Option evaluation'!N$30:N$38)-MIN('4. Option evaluation'!N$30:N$38))*100, IF(N$26="H", ('4. Option evaluation'!N53-MIN('4. Option evaluation'!N$30:N$38))/(MAX('4. Option evaluation'!N$30:N$38)-MIN('4. Option evaluation'!N$30:N$38))*100, IF('4. Option evaluation'!N53="Yes", 100,0))),"")</f>
        <v/>
      </c>
      <c r="O50" s="54" t="str">
        <f>IF(AND(LEN($C50)&gt;0,LEN(O$24)&gt;0),IF(O$26="L", 100-('4. Option evaluation'!O53-MIN(INDEX(PreferenceMatrix,,O$23)))/(MAX('4. Option evaluation'!O$30:O$38)-MIN('4. Option evaluation'!O$30:O$38))*100, IF(O$26="H", ('4. Option evaluation'!O53-MIN('4. Option evaluation'!O$30:O$38))/(MAX('4. Option evaluation'!O$30:O$38)-MIN('4. Option evaluation'!O$30:O$38))*100, IF('4. Option evaluation'!O53="Yes", 100,0))),"")</f>
        <v/>
      </c>
      <c r="P50" s="61" t="str">
        <f t="shared" si="0"/>
        <v/>
      </c>
    </row>
    <row r="51" spans="3:16" x14ac:dyDescent="0.3">
      <c r="C51" s="52" t="str">
        <f>'4. Option evaluation'!C54</f>
        <v/>
      </c>
      <c r="D51" s="83" t="str">
        <f>IF(AND(LEN($C51)&gt;0,LEN(D$24)&gt;0),IF(D$26="L", 100-('4. Option evaluation'!D54-MIN(INDEX(PreferenceMatrix,,D$23)))/(MAX('4. Option evaluation'!D$30:D$38)-MIN('4. Option evaluation'!D$30:D$38))*100, IF(D$26="H", ('4. Option evaluation'!D54-MIN('4. Option evaluation'!D$30:D$38))/(MAX('4. Option evaluation'!D$30:D$38)-MIN('4. Option evaluation'!D$30:D$38))*100, IF('4. Option evaluation'!D54="Yes", 100,0))),"")</f>
        <v/>
      </c>
      <c r="E51" s="54" t="str">
        <f>IF(AND(LEN($C51)&gt;0,LEN(E$24)&gt;0),IF(E$26="L", 100-('4. Option evaluation'!E54-MIN(INDEX(PreferenceMatrix,,E$23)))/(MAX('4. Option evaluation'!E$30:E$38)-MIN('4. Option evaluation'!E$30:E$38))*100, IF(E$26="H", ('4. Option evaluation'!E54-MIN('4. Option evaluation'!E$30:E$38))/(MAX('4. Option evaluation'!E$30:E$38)-MIN('4. Option evaluation'!E$30:E$38))*100, IF('4. Option evaluation'!E54="Yes", 100,0))),"")</f>
        <v/>
      </c>
      <c r="F51" s="54" t="str">
        <f>IF(AND(LEN($C51)&gt;0,LEN(F$24)&gt;0),IF(F$26="L", 100-('4. Option evaluation'!F54-MIN(INDEX(PreferenceMatrix,,F$23)))/(MAX('4. Option evaluation'!F$30:F$38)-MIN('4. Option evaluation'!F$30:F$38))*100, IF(F$26="H", ('4. Option evaluation'!F54-MIN('4. Option evaluation'!F$30:F$38))/(MAX('4. Option evaluation'!F$30:F$38)-MIN('4. Option evaluation'!F$30:F$38))*100, IF('4. Option evaluation'!F54="Yes", 100,0))),"")</f>
        <v/>
      </c>
      <c r="G51" s="54" t="str">
        <f>IF(AND(LEN($C51)&gt;0,LEN(G$24)&gt;0),IF(G$26="L", 100-('4. Option evaluation'!G54-MIN(INDEX(PreferenceMatrix,,G$23)))/(MAX('4. Option evaluation'!G$30:G$38)-MIN('4. Option evaluation'!G$30:G$38))*100, IF(G$26="H", ('4. Option evaluation'!G54-MIN('4. Option evaluation'!G$30:G$38))/(MAX('4. Option evaluation'!G$30:G$38)-MIN('4. Option evaluation'!G$30:G$38))*100, IF('4. Option evaluation'!G54="Yes", 100,0))),"")</f>
        <v/>
      </c>
      <c r="H51" s="54" t="str">
        <f>IF(AND(LEN($C51)&gt;0,LEN(H$24)&gt;0),IF(H$26="L", 100-('4. Option evaluation'!H54-MIN(INDEX(PreferenceMatrix,,H$23)))/(MAX('4. Option evaluation'!H$30:H$38)-MIN('4. Option evaluation'!H$30:H$38))*100, IF(H$26="H", ('4. Option evaluation'!H54-MIN('4. Option evaluation'!H$30:H$38))/(MAX('4. Option evaluation'!H$30:H$38)-MIN('4. Option evaluation'!H$30:H$38))*100, IF('4. Option evaluation'!H54="Yes", 100,0))),"")</f>
        <v/>
      </c>
      <c r="I51" s="54" t="str">
        <f>IF(AND(LEN($C51)&gt;0,LEN(I$24)&gt;0),IF(I$26="L", 100-('4. Option evaluation'!I54-MIN(INDEX(PreferenceMatrix,,I$23)))/(MAX('4. Option evaluation'!I$30:I$38)-MIN('4. Option evaluation'!I$30:I$38))*100, IF(I$26="H", ('4. Option evaluation'!I54-MIN('4. Option evaluation'!I$30:I$38))/(MAX('4. Option evaluation'!I$30:I$38)-MIN('4. Option evaluation'!I$30:I$38))*100, IF('4. Option evaluation'!I54="Yes", 100,0))),"")</f>
        <v/>
      </c>
      <c r="J51" s="54" t="str">
        <f>IF(AND(LEN($C51)&gt;0,LEN(J$24)&gt;0),IF(J$26="L", 100-('4. Option evaluation'!J54-MIN(INDEX(PreferenceMatrix,,J$23)))/(MAX('4. Option evaluation'!J$30:J$38)-MIN('4. Option evaluation'!J$30:J$38))*100, IF(J$26="H", ('4. Option evaluation'!J54-MIN('4. Option evaluation'!J$30:J$38))/(MAX('4. Option evaluation'!J$30:J$38)-MIN('4. Option evaluation'!J$30:J$38))*100, IF('4. Option evaluation'!J54="Yes", 100,0))),"")</f>
        <v/>
      </c>
      <c r="K51" s="54" t="str">
        <f>IF(AND(LEN($C51)&gt;0,LEN(K$24)&gt;0),IF(K$26="L", 100-('4. Option evaluation'!K54-MIN(INDEX(PreferenceMatrix,,K$23)))/(MAX('4. Option evaluation'!K$30:K$38)-MIN('4. Option evaluation'!K$30:K$38))*100, IF(K$26="H", ('4. Option evaluation'!K54-MIN('4. Option evaluation'!K$30:K$38))/(MAX('4. Option evaluation'!K$30:K$38)-MIN('4. Option evaluation'!K$30:K$38))*100, IF('4. Option evaluation'!K54="Yes", 100,0))),"")</f>
        <v/>
      </c>
      <c r="L51" s="54" t="str">
        <f>IF(AND(LEN($C51)&gt;0,LEN(L$24)&gt;0),IF(L$26="L", 100-('4. Option evaluation'!L54-MIN(INDEX(PreferenceMatrix,,L$23)))/(MAX('4. Option evaluation'!L$30:L$38)-MIN('4. Option evaluation'!L$30:L$38))*100, IF(L$26="H", ('4. Option evaluation'!L54-MIN('4. Option evaluation'!L$30:L$38))/(MAX('4. Option evaluation'!L$30:L$38)-MIN('4. Option evaluation'!L$30:L$38))*100, IF('4. Option evaluation'!L54="Yes", 100,0))),"")</f>
        <v/>
      </c>
      <c r="M51" s="54" t="str">
        <f>IF(AND(LEN($C51)&gt;0,LEN(M$24)&gt;0),IF(M$26="L", 100-('4. Option evaluation'!M54-MIN(INDEX(PreferenceMatrix,,M$23)))/(MAX('4. Option evaluation'!M$30:M$38)-MIN('4. Option evaluation'!M$30:M$38))*100, IF(M$26="H", ('4. Option evaluation'!M54-MIN('4. Option evaluation'!M$30:M$38))/(MAX('4. Option evaluation'!M$30:M$38)-MIN('4. Option evaluation'!M$30:M$38))*100, IF('4. Option evaluation'!M54="Yes", 100,0))),"")</f>
        <v/>
      </c>
      <c r="N51" s="54" t="str">
        <f>IF(AND(LEN($C51)&gt;0,LEN(N$24)&gt;0),IF(N$26="L", 100-('4. Option evaluation'!N54-MIN(INDEX(PreferenceMatrix,,N$23)))/(MAX('4. Option evaluation'!N$30:N$38)-MIN('4. Option evaluation'!N$30:N$38))*100, IF(N$26="H", ('4. Option evaluation'!N54-MIN('4. Option evaluation'!N$30:N$38))/(MAX('4. Option evaluation'!N$30:N$38)-MIN('4. Option evaluation'!N$30:N$38))*100, IF('4. Option evaluation'!N54="Yes", 100,0))),"")</f>
        <v/>
      </c>
      <c r="O51" s="54" t="str">
        <f>IF(AND(LEN($C51)&gt;0,LEN(O$24)&gt;0),IF(O$26="L", 100-('4. Option evaluation'!O54-MIN(INDEX(PreferenceMatrix,,O$23)))/(MAX('4. Option evaluation'!O$30:O$38)-MIN('4. Option evaluation'!O$30:O$38))*100, IF(O$26="H", ('4. Option evaluation'!O54-MIN('4. Option evaluation'!O$30:O$38))/(MAX('4. Option evaluation'!O$30:O$38)-MIN('4. Option evaluation'!O$30:O$38))*100, IF('4. Option evaluation'!O54="Yes", 100,0))),"")</f>
        <v/>
      </c>
      <c r="P51" s="61" t="str">
        <f t="shared" si="0"/>
        <v/>
      </c>
    </row>
    <row r="52" spans="3:16" x14ac:dyDescent="0.3">
      <c r="C52" s="52" t="str">
        <f>'4. Option evaluation'!C55</f>
        <v/>
      </c>
      <c r="D52" s="83" t="str">
        <f>IF(AND(LEN($C52)&gt;0,LEN(D$24)&gt;0),IF(D$26="L", 100-('4. Option evaluation'!D55-MIN(INDEX(PreferenceMatrix,,D$23)))/(MAX('4. Option evaluation'!D$30:D$38)-MIN('4. Option evaluation'!D$30:D$38))*100, IF(D$26="H", ('4. Option evaluation'!D55-MIN('4. Option evaluation'!D$30:D$38))/(MAX('4. Option evaluation'!D$30:D$38)-MIN('4. Option evaluation'!D$30:D$38))*100, IF('4. Option evaluation'!D55="Yes", 100,0))),"")</f>
        <v/>
      </c>
      <c r="E52" s="54" t="str">
        <f>IF(AND(LEN($C52)&gt;0,LEN(E$24)&gt;0),IF(E$26="L", 100-('4. Option evaluation'!E55-MIN(INDEX(PreferenceMatrix,,E$23)))/(MAX('4. Option evaluation'!E$30:E$38)-MIN('4. Option evaluation'!E$30:E$38))*100, IF(E$26="H", ('4. Option evaluation'!E55-MIN('4. Option evaluation'!E$30:E$38))/(MAX('4. Option evaluation'!E$30:E$38)-MIN('4. Option evaluation'!E$30:E$38))*100, IF('4. Option evaluation'!E55="Yes", 100,0))),"")</f>
        <v/>
      </c>
      <c r="F52" s="54" t="str">
        <f>IF(AND(LEN($C52)&gt;0,LEN(F$24)&gt;0),IF(F$26="L", 100-('4. Option evaluation'!F55-MIN(INDEX(PreferenceMatrix,,F$23)))/(MAX('4. Option evaluation'!F$30:F$38)-MIN('4. Option evaluation'!F$30:F$38))*100, IF(F$26="H", ('4. Option evaluation'!F55-MIN('4. Option evaluation'!F$30:F$38))/(MAX('4. Option evaluation'!F$30:F$38)-MIN('4. Option evaluation'!F$30:F$38))*100, IF('4. Option evaluation'!F55="Yes", 100,0))),"")</f>
        <v/>
      </c>
      <c r="G52" s="54" t="str">
        <f>IF(AND(LEN($C52)&gt;0,LEN(G$24)&gt;0),IF(G$26="L", 100-('4. Option evaluation'!G55-MIN(INDEX(PreferenceMatrix,,G$23)))/(MAX('4. Option evaluation'!G$30:G$38)-MIN('4. Option evaluation'!G$30:G$38))*100, IF(G$26="H", ('4. Option evaluation'!G55-MIN('4. Option evaluation'!G$30:G$38))/(MAX('4. Option evaluation'!G$30:G$38)-MIN('4. Option evaluation'!G$30:G$38))*100, IF('4. Option evaluation'!G55="Yes", 100,0))),"")</f>
        <v/>
      </c>
      <c r="H52" s="54" t="str">
        <f>IF(AND(LEN($C52)&gt;0,LEN(H$24)&gt;0),IF(H$26="L", 100-('4. Option evaluation'!H55-MIN(INDEX(PreferenceMatrix,,H$23)))/(MAX('4. Option evaluation'!H$30:H$38)-MIN('4. Option evaluation'!H$30:H$38))*100, IF(H$26="H", ('4. Option evaluation'!H55-MIN('4. Option evaluation'!H$30:H$38))/(MAX('4. Option evaluation'!H$30:H$38)-MIN('4. Option evaluation'!H$30:H$38))*100, IF('4. Option evaluation'!H55="Yes", 100,0))),"")</f>
        <v/>
      </c>
      <c r="I52" s="54" t="str">
        <f>IF(AND(LEN($C52)&gt;0,LEN(I$24)&gt;0),IF(I$26="L", 100-('4. Option evaluation'!I55-MIN(INDEX(PreferenceMatrix,,I$23)))/(MAX('4. Option evaluation'!I$30:I$38)-MIN('4. Option evaluation'!I$30:I$38))*100, IF(I$26="H", ('4. Option evaluation'!I55-MIN('4. Option evaluation'!I$30:I$38))/(MAX('4. Option evaluation'!I$30:I$38)-MIN('4. Option evaluation'!I$30:I$38))*100, IF('4. Option evaluation'!I55="Yes", 100,0))),"")</f>
        <v/>
      </c>
      <c r="J52" s="54" t="str">
        <f>IF(AND(LEN($C52)&gt;0,LEN(J$24)&gt;0),IF(J$26="L", 100-('4. Option evaluation'!J55-MIN(INDEX(PreferenceMatrix,,J$23)))/(MAX('4. Option evaluation'!J$30:J$38)-MIN('4. Option evaluation'!J$30:J$38))*100, IF(J$26="H", ('4. Option evaluation'!J55-MIN('4. Option evaluation'!J$30:J$38))/(MAX('4. Option evaluation'!J$30:J$38)-MIN('4. Option evaluation'!J$30:J$38))*100, IF('4. Option evaluation'!J55="Yes", 100,0))),"")</f>
        <v/>
      </c>
      <c r="K52" s="54" t="str">
        <f>IF(AND(LEN($C52)&gt;0,LEN(K$24)&gt;0),IF(K$26="L", 100-('4. Option evaluation'!K55-MIN(INDEX(PreferenceMatrix,,K$23)))/(MAX('4. Option evaluation'!K$30:K$38)-MIN('4. Option evaluation'!K$30:K$38))*100, IF(K$26="H", ('4. Option evaluation'!K55-MIN('4. Option evaluation'!K$30:K$38))/(MAX('4. Option evaluation'!K$30:K$38)-MIN('4. Option evaluation'!K$30:K$38))*100, IF('4. Option evaluation'!K55="Yes", 100,0))),"")</f>
        <v/>
      </c>
      <c r="L52" s="54" t="str">
        <f>IF(AND(LEN($C52)&gt;0,LEN(L$24)&gt;0),IF(L$26="L", 100-('4. Option evaluation'!L55-MIN(INDEX(PreferenceMatrix,,L$23)))/(MAX('4. Option evaluation'!L$30:L$38)-MIN('4. Option evaluation'!L$30:L$38))*100, IF(L$26="H", ('4. Option evaluation'!L55-MIN('4. Option evaluation'!L$30:L$38))/(MAX('4. Option evaluation'!L$30:L$38)-MIN('4. Option evaluation'!L$30:L$38))*100, IF('4. Option evaluation'!L55="Yes", 100,0))),"")</f>
        <v/>
      </c>
      <c r="M52" s="54" t="str">
        <f>IF(AND(LEN($C52)&gt;0,LEN(M$24)&gt;0),IF(M$26="L", 100-('4. Option evaluation'!M55-MIN(INDEX(PreferenceMatrix,,M$23)))/(MAX('4. Option evaluation'!M$30:M$38)-MIN('4. Option evaluation'!M$30:M$38))*100, IF(M$26="H", ('4. Option evaluation'!M55-MIN('4. Option evaluation'!M$30:M$38))/(MAX('4. Option evaluation'!M$30:M$38)-MIN('4. Option evaluation'!M$30:M$38))*100, IF('4. Option evaluation'!M55="Yes", 100,0))),"")</f>
        <v/>
      </c>
      <c r="N52" s="54" t="str">
        <f>IF(AND(LEN($C52)&gt;0,LEN(N$24)&gt;0),IF(N$26="L", 100-('4. Option evaluation'!N55-MIN(INDEX(PreferenceMatrix,,N$23)))/(MAX('4. Option evaluation'!N$30:N$38)-MIN('4. Option evaluation'!N$30:N$38))*100, IF(N$26="H", ('4. Option evaluation'!N55-MIN('4. Option evaluation'!N$30:N$38))/(MAX('4. Option evaluation'!N$30:N$38)-MIN('4. Option evaluation'!N$30:N$38))*100, IF('4. Option evaluation'!N55="Yes", 100,0))),"")</f>
        <v/>
      </c>
      <c r="O52" s="54" t="str">
        <f>IF(AND(LEN($C52)&gt;0,LEN(O$24)&gt;0),IF(O$26="L", 100-('4. Option evaluation'!O55-MIN(INDEX(PreferenceMatrix,,O$23)))/(MAX('4. Option evaluation'!O$30:O$38)-MIN('4. Option evaluation'!O$30:O$38))*100, IF(O$26="H", ('4. Option evaluation'!O55-MIN('4. Option evaluation'!O$30:O$38))/(MAX('4. Option evaluation'!O$30:O$38)-MIN('4. Option evaluation'!O$30:O$38))*100, IF('4. Option evaluation'!O55="Yes", 100,0))),"")</f>
        <v/>
      </c>
      <c r="P52" s="61" t="str">
        <f t="shared" si="0"/>
        <v/>
      </c>
    </row>
    <row r="53" spans="3:16" x14ac:dyDescent="0.3">
      <c r="C53" s="52" t="str">
        <f>'4. Option evaluation'!C56</f>
        <v/>
      </c>
      <c r="D53" s="83" t="str">
        <f>IF(AND(LEN($C53)&gt;0,LEN(D$24)&gt;0),IF(D$26="L", 100-('4. Option evaluation'!D56-MIN(INDEX(PreferenceMatrix,,D$23)))/(MAX('4. Option evaluation'!D$30:D$38)-MIN('4. Option evaluation'!D$30:D$38))*100, IF(D$26="H", ('4. Option evaluation'!D56-MIN('4. Option evaluation'!D$30:D$38))/(MAX('4. Option evaluation'!D$30:D$38)-MIN('4. Option evaluation'!D$30:D$38))*100, IF('4. Option evaluation'!D56="Yes", 100,0))),"")</f>
        <v/>
      </c>
      <c r="E53" s="54" t="str">
        <f>IF(AND(LEN($C53)&gt;0,LEN(E$24)&gt;0),IF(E$26="L", 100-('4. Option evaluation'!E56-MIN(INDEX(PreferenceMatrix,,E$23)))/(MAX('4. Option evaluation'!E$30:E$38)-MIN('4. Option evaluation'!E$30:E$38))*100, IF(E$26="H", ('4. Option evaluation'!E56-MIN('4. Option evaluation'!E$30:E$38))/(MAX('4. Option evaluation'!E$30:E$38)-MIN('4. Option evaluation'!E$30:E$38))*100, IF('4. Option evaluation'!E56="Yes", 100,0))),"")</f>
        <v/>
      </c>
      <c r="F53" s="54" t="str">
        <f>IF(AND(LEN($C53)&gt;0,LEN(F$24)&gt;0),IF(F$26="L", 100-('4. Option evaluation'!F56-MIN(INDEX(PreferenceMatrix,,F$23)))/(MAX('4. Option evaluation'!F$30:F$38)-MIN('4. Option evaluation'!F$30:F$38))*100, IF(F$26="H", ('4. Option evaluation'!F56-MIN('4. Option evaluation'!F$30:F$38))/(MAX('4. Option evaluation'!F$30:F$38)-MIN('4. Option evaluation'!F$30:F$38))*100, IF('4. Option evaluation'!F56="Yes", 100,0))),"")</f>
        <v/>
      </c>
      <c r="G53" s="54" t="str">
        <f>IF(AND(LEN($C53)&gt;0,LEN(G$24)&gt;0),IF(G$26="L", 100-('4. Option evaluation'!G56-MIN(INDEX(PreferenceMatrix,,G$23)))/(MAX('4. Option evaluation'!G$30:G$38)-MIN('4. Option evaluation'!G$30:G$38))*100, IF(G$26="H", ('4. Option evaluation'!G56-MIN('4. Option evaluation'!G$30:G$38))/(MAX('4. Option evaluation'!G$30:G$38)-MIN('4. Option evaluation'!G$30:G$38))*100, IF('4. Option evaluation'!G56="Yes", 100,0))),"")</f>
        <v/>
      </c>
      <c r="H53" s="54" t="str">
        <f>IF(AND(LEN($C53)&gt;0,LEN(H$24)&gt;0),IF(H$26="L", 100-('4. Option evaluation'!H56-MIN(INDEX(PreferenceMatrix,,H$23)))/(MAX('4. Option evaluation'!H$30:H$38)-MIN('4. Option evaluation'!H$30:H$38))*100, IF(H$26="H", ('4. Option evaluation'!H56-MIN('4. Option evaluation'!H$30:H$38))/(MAX('4. Option evaluation'!H$30:H$38)-MIN('4. Option evaluation'!H$30:H$38))*100, IF('4. Option evaluation'!H56="Yes", 100,0))),"")</f>
        <v/>
      </c>
      <c r="I53" s="54" t="str">
        <f>IF(AND(LEN($C53)&gt;0,LEN(I$24)&gt;0),IF(I$26="L", 100-('4. Option evaluation'!I56-MIN(INDEX(PreferenceMatrix,,I$23)))/(MAX('4. Option evaluation'!I$30:I$38)-MIN('4. Option evaluation'!I$30:I$38))*100, IF(I$26="H", ('4. Option evaluation'!I56-MIN('4. Option evaluation'!I$30:I$38))/(MAX('4. Option evaluation'!I$30:I$38)-MIN('4. Option evaluation'!I$30:I$38))*100, IF('4. Option evaluation'!I56="Yes", 100,0))),"")</f>
        <v/>
      </c>
      <c r="J53" s="54" t="str">
        <f>IF(AND(LEN($C53)&gt;0,LEN(J$24)&gt;0),IF(J$26="L", 100-('4. Option evaluation'!J56-MIN(INDEX(PreferenceMatrix,,J$23)))/(MAX('4. Option evaluation'!J$30:J$38)-MIN('4. Option evaluation'!J$30:J$38))*100, IF(J$26="H", ('4. Option evaluation'!J56-MIN('4. Option evaluation'!J$30:J$38))/(MAX('4. Option evaluation'!J$30:J$38)-MIN('4. Option evaluation'!J$30:J$38))*100, IF('4. Option evaluation'!J56="Yes", 100,0))),"")</f>
        <v/>
      </c>
      <c r="K53" s="54" t="str">
        <f>IF(AND(LEN($C53)&gt;0,LEN(K$24)&gt;0),IF(K$26="L", 100-('4. Option evaluation'!K56-MIN(INDEX(PreferenceMatrix,,K$23)))/(MAX('4. Option evaluation'!K$30:K$38)-MIN('4. Option evaluation'!K$30:K$38))*100, IF(K$26="H", ('4. Option evaluation'!K56-MIN('4. Option evaluation'!K$30:K$38))/(MAX('4. Option evaluation'!K$30:K$38)-MIN('4. Option evaluation'!K$30:K$38))*100, IF('4. Option evaluation'!K56="Yes", 100,0))),"")</f>
        <v/>
      </c>
      <c r="L53" s="54" t="str">
        <f>IF(AND(LEN($C53)&gt;0,LEN(L$24)&gt;0),IF(L$26="L", 100-('4. Option evaluation'!L56-MIN(INDEX(PreferenceMatrix,,L$23)))/(MAX('4. Option evaluation'!L$30:L$38)-MIN('4. Option evaluation'!L$30:L$38))*100, IF(L$26="H", ('4. Option evaluation'!L56-MIN('4. Option evaluation'!L$30:L$38))/(MAX('4. Option evaluation'!L$30:L$38)-MIN('4. Option evaluation'!L$30:L$38))*100, IF('4. Option evaluation'!L56="Yes", 100,0))),"")</f>
        <v/>
      </c>
      <c r="M53" s="54" t="str">
        <f>IF(AND(LEN($C53)&gt;0,LEN(M$24)&gt;0),IF(M$26="L", 100-('4. Option evaluation'!M56-MIN(INDEX(PreferenceMatrix,,M$23)))/(MAX('4. Option evaluation'!M$30:M$38)-MIN('4. Option evaluation'!M$30:M$38))*100, IF(M$26="H", ('4. Option evaluation'!M56-MIN('4. Option evaluation'!M$30:M$38))/(MAX('4. Option evaluation'!M$30:M$38)-MIN('4. Option evaluation'!M$30:M$38))*100, IF('4. Option evaluation'!M56="Yes", 100,0))),"")</f>
        <v/>
      </c>
      <c r="N53" s="54" t="str">
        <f>IF(AND(LEN($C53)&gt;0,LEN(N$24)&gt;0),IF(N$26="L", 100-('4. Option evaluation'!N56-MIN(INDEX(PreferenceMatrix,,N$23)))/(MAX('4. Option evaluation'!N$30:N$38)-MIN('4. Option evaluation'!N$30:N$38))*100, IF(N$26="H", ('4. Option evaluation'!N56-MIN('4. Option evaluation'!N$30:N$38))/(MAX('4. Option evaluation'!N$30:N$38)-MIN('4. Option evaluation'!N$30:N$38))*100, IF('4. Option evaluation'!N56="Yes", 100,0))),"")</f>
        <v/>
      </c>
      <c r="O53" s="54" t="str">
        <f>IF(AND(LEN($C53)&gt;0,LEN(O$24)&gt;0),IF(O$26="L", 100-('4. Option evaluation'!O56-MIN(INDEX(PreferenceMatrix,,O$23)))/(MAX('4. Option evaluation'!O$30:O$38)-MIN('4. Option evaluation'!O$30:O$38))*100, IF(O$26="H", ('4. Option evaluation'!O56-MIN('4. Option evaluation'!O$30:O$38))/(MAX('4. Option evaluation'!O$30:O$38)-MIN('4. Option evaluation'!O$30:O$38))*100, IF('4. Option evaluation'!O56="Yes", 100,0))),"")</f>
        <v/>
      </c>
      <c r="P53" s="61" t="str">
        <f t="shared" si="0"/>
        <v/>
      </c>
    </row>
    <row r="54" spans="3:16" x14ac:dyDescent="0.3">
      <c r="C54" s="52" t="str">
        <f>'4. Option evaluation'!C57</f>
        <v/>
      </c>
      <c r="D54" s="83" t="str">
        <f>IF(AND(LEN($C54)&gt;0,LEN(D$24)&gt;0),IF(D$26="L", 100-('4. Option evaluation'!D57-MIN(INDEX(PreferenceMatrix,,D$23)))/(MAX('4. Option evaluation'!D$30:D$38)-MIN('4. Option evaluation'!D$30:D$38))*100, IF(D$26="H", ('4. Option evaluation'!D57-MIN('4. Option evaluation'!D$30:D$38))/(MAX('4. Option evaluation'!D$30:D$38)-MIN('4. Option evaluation'!D$30:D$38))*100, IF('4. Option evaluation'!D57="Yes", 100,0))),"")</f>
        <v/>
      </c>
      <c r="E54" s="54" t="str">
        <f>IF(AND(LEN($C54)&gt;0,LEN(E$24)&gt;0),IF(E$26="L", 100-('4. Option evaluation'!E57-MIN(INDEX(PreferenceMatrix,,E$23)))/(MAX('4. Option evaluation'!E$30:E$38)-MIN('4. Option evaluation'!E$30:E$38))*100, IF(E$26="H", ('4. Option evaluation'!E57-MIN('4. Option evaluation'!E$30:E$38))/(MAX('4. Option evaluation'!E$30:E$38)-MIN('4. Option evaluation'!E$30:E$38))*100, IF('4. Option evaluation'!E57="Yes", 100,0))),"")</f>
        <v/>
      </c>
      <c r="F54" s="54" t="str">
        <f>IF(AND(LEN($C54)&gt;0,LEN(F$24)&gt;0),IF(F$26="L", 100-('4. Option evaluation'!F57-MIN(INDEX(PreferenceMatrix,,F$23)))/(MAX('4. Option evaluation'!F$30:F$38)-MIN('4. Option evaluation'!F$30:F$38))*100, IF(F$26="H", ('4. Option evaluation'!F57-MIN('4. Option evaluation'!F$30:F$38))/(MAX('4. Option evaluation'!F$30:F$38)-MIN('4. Option evaluation'!F$30:F$38))*100, IF('4. Option evaluation'!F57="Yes", 100,0))),"")</f>
        <v/>
      </c>
      <c r="G54" s="54" t="str">
        <f>IF(AND(LEN($C54)&gt;0,LEN(G$24)&gt;0),IF(G$26="L", 100-('4. Option evaluation'!G57-MIN(INDEX(PreferenceMatrix,,G$23)))/(MAX('4. Option evaluation'!G$30:G$38)-MIN('4. Option evaluation'!G$30:G$38))*100, IF(G$26="H", ('4. Option evaluation'!G57-MIN('4. Option evaluation'!G$30:G$38))/(MAX('4. Option evaluation'!G$30:G$38)-MIN('4. Option evaluation'!G$30:G$38))*100, IF('4. Option evaluation'!G57="Yes", 100,0))),"")</f>
        <v/>
      </c>
      <c r="H54" s="54" t="str">
        <f>IF(AND(LEN($C54)&gt;0,LEN(H$24)&gt;0),IF(H$26="L", 100-('4. Option evaluation'!H57-MIN(INDEX(PreferenceMatrix,,H$23)))/(MAX('4. Option evaluation'!H$30:H$38)-MIN('4. Option evaluation'!H$30:H$38))*100, IF(H$26="H", ('4. Option evaluation'!H57-MIN('4. Option evaluation'!H$30:H$38))/(MAX('4. Option evaluation'!H$30:H$38)-MIN('4. Option evaluation'!H$30:H$38))*100, IF('4. Option evaluation'!H57="Yes", 100,0))),"")</f>
        <v/>
      </c>
      <c r="I54" s="54" t="str">
        <f>IF(AND(LEN($C54)&gt;0,LEN(I$24)&gt;0),IF(I$26="L", 100-('4. Option evaluation'!I57-MIN(INDEX(PreferenceMatrix,,I$23)))/(MAX('4. Option evaluation'!I$30:I$38)-MIN('4. Option evaluation'!I$30:I$38))*100, IF(I$26="H", ('4. Option evaluation'!I57-MIN('4. Option evaluation'!I$30:I$38))/(MAX('4. Option evaluation'!I$30:I$38)-MIN('4. Option evaluation'!I$30:I$38))*100, IF('4. Option evaluation'!I57="Yes", 100,0))),"")</f>
        <v/>
      </c>
      <c r="J54" s="54" t="str">
        <f>IF(AND(LEN($C54)&gt;0,LEN(J$24)&gt;0),IF(J$26="L", 100-('4. Option evaluation'!J57-MIN(INDEX(PreferenceMatrix,,J$23)))/(MAX('4. Option evaluation'!J$30:J$38)-MIN('4. Option evaluation'!J$30:J$38))*100, IF(J$26="H", ('4. Option evaluation'!J57-MIN('4. Option evaluation'!J$30:J$38))/(MAX('4. Option evaluation'!J$30:J$38)-MIN('4. Option evaluation'!J$30:J$38))*100, IF('4. Option evaluation'!J57="Yes", 100,0))),"")</f>
        <v/>
      </c>
      <c r="K54" s="54" t="str">
        <f>IF(AND(LEN($C54)&gt;0,LEN(K$24)&gt;0),IF(K$26="L", 100-('4. Option evaluation'!K57-MIN(INDEX(PreferenceMatrix,,K$23)))/(MAX('4. Option evaluation'!K$30:K$38)-MIN('4. Option evaluation'!K$30:K$38))*100, IF(K$26="H", ('4. Option evaluation'!K57-MIN('4. Option evaluation'!K$30:K$38))/(MAX('4. Option evaluation'!K$30:K$38)-MIN('4. Option evaluation'!K$30:K$38))*100, IF('4. Option evaluation'!K57="Yes", 100,0))),"")</f>
        <v/>
      </c>
      <c r="L54" s="54" t="str">
        <f>IF(AND(LEN($C54)&gt;0,LEN(L$24)&gt;0),IF(L$26="L", 100-('4. Option evaluation'!L57-MIN(INDEX(PreferenceMatrix,,L$23)))/(MAX('4. Option evaluation'!L$30:L$38)-MIN('4. Option evaluation'!L$30:L$38))*100, IF(L$26="H", ('4. Option evaluation'!L57-MIN('4. Option evaluation'!L$30:L$38))/(MAX('4. Option evaluation'!L$30:L$38)-MIN('4. Option evaluation'!L$30:L$38))*100, IF('4. Option evaluation'!L57="Yes", 100,0))),"")</f>
        <v/>
      </c>
      <c r="M54" s="54" t="str">
        <f>IF(AND(LEN($C54)&gt;0,LEN(M$24)&gt;0),IF(M$26="L", 100-('4. Option evaluation'!M57-MIN(INDEX(PreferenceMatrix,,M$23)))/(MAX('4. Option evaluation'!M$30:M$38)-MIN('4. Option evaluation'!M$30:M$38))*100, IF(M$26="H", ('4. Option evaluation'!M57-MIN('4. Option evaluation'!M$30:M$38))/(MAX('4. Option evaluation'!M$30:M$38)-MIN('4. Option evaluation'!M$30:M$38))*100, IF('4. Option evaluation'!M57="Yes", 100,0))),"")</f>
        <v/>
      </c>
      <c r="N54" s="54" t="str">
        <f>IF(AND(LEN($C54)&gt;0,LEN(N$24)&gt;0),IF(N$26="L", 100-('4. Option evaluation'!N57-MIN(INDEX(PreferenceMatrix,,N$23)))/(MAX('4. Option evaluation'!N$30:N$38)-MIN('4. Option evaluation'!N$30:N$38))*100, IF(N$26="H", ('4. Option evaluation'!N57-MIN('4. Option evaluation'!N$30:N$38))/(MAX('4. Option evaluation'!N$30:N$38)-MIN('4. Option evaluation'!N$30:N$38))*100, IF('4. Option evaluation'!N57="Yes", 100,0))),"")</f>
        <v/>
      </c>
      <c r="O54" s="54" t="str">
        <f>IF(AND(LEN($C54)&gt;0,LEN(O$24)&gt;0),IF(O$26="L", 100-('4. Option evaluation'!O57-MIN(INDEX(PreferenceMatrix,,O$23)))/(MAX('4. Option evaluation'!O$30:O$38)-MIN('4. Option evaluation'!O$30:O$38))*100, IF(O$26="H", ('4. Option evaluation'!O57-MIN('4. Option evaluation'!O$30:O$38))/(MAX('4. Option evaluation'!O$30:O$38)-MIN('4. Option evaluation'!O$30:O$38))*100, IF('4. Option evaluation'!O57="Yes", 100,0))),"")</f>
        <v/>
      </c>
      <c r="P54" s="61" t="str">
        <f t="shared" si="0"/>
        <v/>
      </c>
    </row>
    <row r="55" spans="3:16" x14ac:dyDescent="0.3">
      <c r="C55" s="52" t="str">
        <f>'4. Option evaluation'!C58</f>
        <v/>
      </c>
      <c r="D55" s="83" t="str">
        <f>IF(AND(LEN($C55)&gt;0,LEN(D$24)&gt;0),IF(D$26="L", 100-('4. Option evaluation'!D58-MIN(INDEX(PreferenceMatrix,,D$23)))/(MAX('4. Option evaluation'!D$30:D$38)-MIN('4. Option evaluation'!D$30:D$38))*100, IF(D$26="H", ('4. Option evaluation'!D58-MIN('4. Option evaluation'!D$30:D$38))/(MAX('4. Option evaluation'!D$30:D$38)-MIN('4. Option evaluation'!D$30:D$38))*100, IF('4. Option evaluation'!D58="Yes", 100,0))),"")</f>
        <v/>
      </c>
      <c r="E55" s="54" t="str">
        <f>IF(AND(LEN($C55)&gt;0,LEN(E$24)&gt;0),IF(E$26="L", 100-('4. Option evaluation'!E58-MIN(INDEX(PreferenceMatrix,,E$23)))/(MAX('4. Option evaluation'!E$30:E$38)-MIN('4. Option evaluation'!E$30:E$38))*100, IF(E$26="H", ('4. Option evaluation'!E58-MIN('4. Option evaluation'!E$30:E$38))/(MAX('4. Option evaluation'!E$30:E$38)-MIN('4. Option evaluation'!E$30:E$38))*100, IF('4. Option evaluation'!E58="Yes", 100,0))),"")</f>
        <v/>
      </c>
      <c r="F55" s="54" t="str">
        <f>IF(AND(LEN($C55)&gt;0,LEN(F$24)&gt;0),IF(F$26="L", 100-('4. Option evaluation'!F58-MIN(INDEX(PreferenceMatrix,,F$23)))/(MAX('4. Option evaluation'!F$30:F$38)-MIN('4. Option evaluation'!F$30:F$38))*100, IF(F$26="H", ('4. Option evaluation'!F58-MIN('4. Option evaluation'!F$30:F$38))/(MAX('4. Option evaluation'!F$30:F$38)-MIN('4. Option evaluation'!F$30:F$38))*100, IF('4. Option evaluation'!F58="Yes", 100,0))),"")</f>
        <v/>
      </c>
      <c r="G55" s="54" t="str">
        <f>IF(AND(LEN($C55)&gt;0,LEN(G$24)&gt;0),IF(G$26="L", 100-('4. Option evaluation'!G58-MIN(INDEX(PreferenceMatrix,,G$23)))/(MAX('4. Option evaluation'!G$30:G$38)-MIN('4. Option evaluation'!G$30:G$38))*100, IF(G$26="H", ('4. Option evaluation'!G58-MIN('4. Option evaluation'!G$30:G$38))/(MAX('4. Option evaluation'!G$30:G$38)-MIN('4. Option evaluation'!G$30:G$38))*100, IF('4. Option evaluation'!G58="Yes", 100,0))),"")</f>
        <v/>
      </c>
      <c r="H55" s="54" t="str">
        <f>IF(AND(LEN($C55)&gt;0,LEN(H$24)&gt;0),IF(H$26="L", 100-('4. Option evaluation'!H58-MIN(INDEX(PreferenceMatrix,,H$23)))/(MAX('4. Option evaluation'!H$30:H$38)-MIN('4. Option evaluation'!H$30:H$38))*100, IF(H$26="H", ('4. Option evaluation'!H58-MIN('4. Option evaluation'!H$30:H$38))/(MAX('4. Option evaluation'!H$30:H$38)-MIN('4. Option evaluation'!H$30:H$38))*100, IF('4. Option evaluation'!H58="Yes", 100,0))),"")</f>
        <v/>
      </c>
      <c r="I55" s="54" t="str">
        <f>IF(AND(LEN($C55)&gt;0,LEN(I$24)&gt;0),IF(I$26="L", 100-('4. Option evaluation'!I58-MIN(INDEX(PreferenceMatrix,,I$23)))/(MAX('4. Option evaluation'!I$30:I$38)-MIN('4. Option evaluation'!I$30:I$38))*100, IF(I$26="H", ('4. Option evaluation'!I58-MIN('4. Option evaluation'!I$30:I$38))/(MAX('4. Option evaluation'!I$30:I$38)-MIN('4. Option evaluation'!I$30:I$38))*100, IF('4. Option evaluation'!I58="Yes", 100,0))),"")</f>
        <v/>
      </c>
      <c r="J55" s="54" t="str">
        <f>IF(AND(LEN($C55)&gt;0,LEN(J$24)&gt;0),IF(J$26="L", 100-('4. Option evaluation'!J58-MIN(INDEX(PreferenceMatrix,,J$23)))/(MAX('4. Option evaluation'!J$30:J$38)-MIN('4. Option evaluation'!J$30:J$38))*100, IF(J$26="H", ('4. Option evaluation'!J58-MIN('4. Option evaluation'!J$30:J$38))/(MAX('4. Option evaluation'!J$30:J$38)-MIN('4. Option evaluation'!J$30:J$38))*100, IF('4. Option evaluation'!J58="Yes", 100,0))),"")</f>
        <v/>
      </c>
      <c r="K55" s="54" t="str">
        <f>IF(AND(LEN($C55)&gt;0,LEN(K$24)&gt;0),IF(K$26="L", 100-('4. Option evaluation'!K58-MIN(INDEX(PreferenceMatrix,,K$23)))/(MAX('4. Option evaluation'!K$30:K$38)-MIN('4. Option evaluation'!K$30:K$38))*100, IF(K$26="H", ('4. Option evaluation'!K58-MIN('4. Option evaluation'!K$30:K$38))/(MAX('4. Option evaluation'!K$30:K$38)-MIN('4. Option evaluation'!K$30:K$38))*100, IF('4. Option evaluation'!K58="Yes", 100,0))),"")</f>
        <v/>
      </c>
      <c r="L55" s="54" t="str">
        <f>IF(AND(LEN($C55)&gt;0,LEN(L$24)&gt;0),IF(L$26="L", 100-('4. Option evaluation'!L58-MIN(INDEX(PreferenceMatrix,,L$23)))/(MAX('4. Option evaluation'!L$30:L$38)-MIN('4. Option evaluation'!L$30:L$38))*100, IF(L$26="H", ('4. Option evaluation'!L58-MIN('4. Option evaluation'!L$30:L$38))/(MAX('4. Option evaluation'!L$30:L$38)-MIN('4. Option evaluation'!L$30:L$38))*100, IF('4. Option evaluation'!L58="Yes", 100,0))),"")</f>
        <v/>
      </c>
      <c r="M55" s="54" t="str">
        <f>IF(AND(LEN($C55)&gt;0,LEN(M$24)&gt;0),IF(M$26="L", 100-('4. Option evaluation'!M58-MIN(INDEX(PreferenceMatrix,,M$23)))/(MAX('4. Option evaluation'!M$30:M$38)-MIN('4. Option evaluation'!M$30:M$38))*100, IF(M$26="H", ('4. Option evaluation'!M58-MIN('4. Option evaluation'!M$30:M$38))/(MAX('4. Option evaluation'!M$30:M$38)-MIN('4. Option evaluation'!M$30:M$38))*100, IF('4. Option evaluation'!M58="Yes", 100,0))),"")</f>
        <v/>
      </c>
      <c r="N55" s="54" t="str">
        <f>IF(AND(LEN($C55)&gt;0,LEN(N$24)&gt;0),IF(N$26="L", 100-('4. Option evaluation'!N58-MIN(INDEX(PreferenceMatrix,,N$23)))/(MAX('4. Option evaluation'!N$30:N$38)-MIN('4. Option evaluation'!N$30:N$38))*100, IF(N$26="H", ('4. Option evaluation'!N58-MIN('4. Option evaluation'!N$30:N$38))/(MAX('4. Option evaluation'!N$30:N$38)-MIN('4. Option evaluation'!N$30:N$38))*100, IF('4. Option evaluation'!N58="Yes", 100,0))),"")</f>
        <v/>
      </c>
      <c r="O55" s="54" t="str">
        <f>IF(AND(LEN($C55)&gt;0,LEN(O$24)&gt;0),IF(O$26="L", 100-('4. Option evaluation'!O58-MIN(INDEX(PreferenceMatrix,,O$23)))/(MAX('4. Option evaluation'!O$30:O$38)-MIN('4. Option evaluation'!O$30:O$38))*100, IF(O$26="H", ('4. Option evaluation'!O58-MIN('4. Option evaluation'!O$30:O$38))/(MAX('4. Option evaluation'!O$30:O$38)-MIN('4. Option evaluation'!O$30:O$38))*100, IF('4. Option evaluation'!O58="Yes", 100,0))),"")</f>
        <v/>
      </c>
      <c r="P55" s="61" t="str">
        <f t="shared" si="0"/>
        <v/>
      </c>
    </row>
    <row r="56" spans="3:16" x14ac:dyDescent="0.3">
      <c r="C56" s="52" t="str">
        <f>'4. Option evaluation'!C59</f>
        <v/>
      </c>
      <c r="D56" s="83" t="str">
        <f>IF(AND(LEN($C56)&gt;0,LEN(D$24)&gt;0),IF(D$26="L", 100-('4. Option evaluation'!D59-MIN(INDEX(PreferenceMatrix,,D$23)))/(MAX('4. Option evaluation'!D$30:D$38)-MIN('4. Option evaluation'!D$30:D$38))*100, IF(D$26="H", ('4. Option evaluation'!D59-MIN('4. Option evaluation'!D$30:D$38))/(MAX('4. Option evaluation'!D$30:D$38)-MIN('4. Option evaluation'!D$30:D$38))*100, IF('4. Option evaluation'!D59="Yes", 100,0))),"")</f>
        <v/>
      </c>
      <c r="E56" s="54" t="str">
        <f>IF(AND(LEN($C56)&gt;0,LEN(E$24)&gt;0),IF(E$26="L", 100-('4. Option evaluation'!E59-MIN(INDEX(PreferenceMatrix,,E$23)))/(MAX('4. Option evaluation'!E$30:E$38)-MIN('4. Option evaluation'!E$30:E$38))*100, IF(E$26="H", ('4. Option evaluation'!E59-MIN('4. Option evaluation'!E$30:E$38))/(MAX('4. Option evaluation'!E$30:E$38)-MIN('4. Option evaluation'!E$30:E$38))*100, IF('4. Option evaluation'!E59="Yes", 100,0))),"")</f>
        <v/>
      </c>
      <c r="F56" s="54" t="str">
        <f>IF(AND(LEN($C56)&gt;0,LEN(F$24)&gt;0),IF(F$26="L", 100-('4. Option evaluation'!F59-MIN(INDEX(PreferenceMatrix,,F$23)))/(MAX('4. Option evaluation'!F$30:F$38)-MIN('4. Option evaluation'!F$30:F$38))*100, IF(F$26="H", ('4. Option evaluation'!F59-MIN('4. Option evaluation'!F$30:F$38))/(MAX('4. Option evaluation'!F$30:F$38)-MIN('4. Option evaluation'!F$30:F$38))*100, IF('4. Option evaluation'!F59="Yes", 100,0))),"")</f>
        <v/>
      </c>
      <c r="G56" s="54" t="str">
        <f>IF(AND(LEN($C56)&gt;0,LEN(G$24)&gt;0),IF(G$26="L", 100-('4. Option evaluation'!G59-MIN(INDEX(PreferenceMatrix,,G$23)))/(MAX('4. Option evaluation'!G$30:G$38)-MIN('4. Option evaluation'!G$30:G$38))*100, IF(G$26="H", ('4. Option evaluation'!G59-MIN('4. Option evaluation'!G$30:G$38))/(MAX('4. Option evaluation'!G$30:G$38)-MIN('4. Option evaluation'!G$30:G$38))*100, IF('4. Option evaluation'!G59="Yes", 100,0))),"")</f>
        <v/>
      </c>
      <c r="H56" s="54" t="str">
        <f>IF(AND(LEN($C56)&gt;0,LEN(H$24)&gt;0),IF(H$26="L", 100-('4. Option evaluation'!H59-MIN(INDEX(PreferenceMatrix,,H$23)))/(MAX('4. Option evaluation'!H$30:H$38)-MIN('4. Option evaluation'!H$30:H$38))*100, IF(H$26="H", ('4. Option evaluation'!H59-MIN('4. Option evaluation'!H$30:H$38))/(MAX('4. Option evaluation'!H$30:H$38)-MIN('4. Option evaluation'!H$30:H$38))*100, IF('4. Option evaluation'!H59="Yes", 100,0))),"")</f>
        <v/>
      </c>
      <c r="I56" s="54" t="str">
        <f>IF(AND(LEN($C56)&gt;0,LEN(I$24)&gt;0),IF(I$26="L", 100-('4. Option evaluation'!I59-MIN(INDEX(PreferenceMatrix,,I$23)))/(MAX('4. Option evaluation'!I$30:I$38)-MIN('4. Option evaluation'!I$30:I$38))*100, IF(I$26="H", ('4. Option evaluation'!I59-MIN('4. Option evaluation'!I$30:I$38))/(MAX('4. Option evaluation'!I$30:I$38)-MIN('4. Option evaluation'!I$30:I$38))*100, IF('4. Option evaluation'!I59="Yes", 100,0))),"")</f>
        <v/>
      </c>
      <c r="J56" s="54" t="str">
        <f>IF(AND(LEN($C56)&gt;0,LEN(J$24)&gt;0),IF(J$26="L", 100-('4. Option evaluation'!J59-MIN(INDEX(PreferenceMatrix,,J$23)))/(MAX('4. Option evaluation'!J$30:J$38)-MIN('4. Option evaluation'!J$30:J$38))*100, IF(J$26="H", ('4. Option evaluation'!J59-MIN('4. Option evaluation'!J$30:J$38))/(MAX('4. Option evaluation'!J$30:J$38)-MIN('4. Option evaluation'!J$30:J$38))*100, IF('4. Option evaluation'!J59="Yes", 100,0))),"")</f>
        <v/>
      </c>
      <c r="K56" s="54" t="str">
        <f>IF(AND(LEN($C56)&gt;0,LEN(K$24)&gt;0),IF(K$26="L", 100-('4. Option evaluation'!K59-MIN(INDEX(PreferenceMatrix,,K$23)))/(MAX('4. Option evaluation'!K$30:K$38)-MIN('4. Option evaluation'!K$30:K$38))*100, IF(K$26="H", ('4. Option evaluation'!K59-MIN('4. Option evaluation'!K$30:K$38))/(MAX('4. Option evaluation'!K$30:K$38)-MIN('4. Option evaluation'!K$30:K$38))*100, IF('4. Option evaluation'!K59="Yes", 100,0))),"")</f>
        <v/>
      </c>
      <c r="L56" s="54" t="str">
        <f>IF(AND(LEN($C56)&gt;0,LEN(L$24)&gt;0),IF(L$26="L", 100-('4. Option evaluation'!L59-MIN(INDEX(PreferenceMatrix,,L$23)))/(MAX('4. Option evaluation'!L$30:L$38)-MIN('4. Option evaluation'!L$30:L$38))*100, IF(L$26="H", ('4. Option evaluation'!L59-MIN('4. Option evaluation'!L$30:L$38))/(MAX('4. Option evaluation'!L$30:L$38)-MIN('4. Option evaluation'!L$30:L$38))*100, IF('4. Option evaluation'!L59="Yes", 100,0))),"")</f>
        <v/>
      </c>
      <c r="M56" s="54" t="str">
        <f>IF(AND(LEN($C56)&gt;0,LEN(M$24)&gt;0),IF(M$26="L", 100-('4. Option evaluation'!M59-MIN(INDEX(PreferenceMatrix,,M$23)))/(MAX('4. Option evaluation'!M$30:M$38)-MIN('4. Option evaluation'!M$30:M$38))*100, IF(M$26="H", ('4. Option evaluation'!M59-MIN('4. Option evaluation'!M$30:M$38))/(MAX('4. Option evaluation'!M$30:M$38)-MIN('4. Option evaluation'!M$30:M$38))*100, IF('4. Option evaluation'!M59="Yes", 100,0))),"")</f>
        <v/>
      </c>
      <c r="N56" s="54" t="str">
        <f>IF(AND(LEN($C56)&gt;0,LEN(N$24)&gt;0),IF(N$26="L", 100-('4. Option evaluation'!N59-MIN(INDEX(PreferenceMatrix,,N$23)))/(MAX('4. Option evaluation'!N$30:N$38)-MIN('4. Option evaluation'!N$30:N$38))*100, IF(N$26="H", ('4. Option evaluation'!N59-MIN('4. Option evaluation'!N$30:N$38))/(MAX('4. Option evaluation'!N$30:N$38)-MIN('4. Option evaluation'!N$30:N$38))*100, IF('4. Option evaluation'!N59="Yes", 100,0))),"")</f>
        <v/>
      </c>
      <c r="O56" s="54" t="str">
        <f>IF(AND(LEN($C56)&gt;0,LEN(O$24)&gt;0),IF(O$26="L", 100-('4. Option evaluation'!O59-MIN(INDEX(PreferenceMatrix,,O$23)))/(MAX('4. Option evaluation'!O$30:O$38)-MIN('4. Option evaluation'!O$30:O$38))*100, IF(O$26="H", ('4. Option evaluation'!O59-MIN('4. Option evaluation'!O$30:O$38))/(MAX('4. Option evaluation'!O$30:O$38)-MIN('4. Option evaluation'!O$30:O$38))*100, IF('4. Option evaluation'!O59="Yes", 100,0))),"")</f>
        <v/>
      </c>
      <c r="P56" s="61" t="str">
        <f t="shared" si="0"/>
        <v/>
      </c>
    </row>
    <row r="57" spans="3:16" x14ac:dyDescent="0.3">
      <c r="C57" s="52" t="str">
        <f>'4. Option evaluation'!C60</f>
        <v/>
      </c>
      <c r="D57" s="83" t="str">
        <f>IF(AND(LEN($C57)&gt;0,LEN(D$24)&gt;0),IF(D$26="L", 100-('4. Option evaluation'!D60-MIN(INDEX(PreferenceMatrix,,D$23)))/(MAX('4. Option evaluation'!D$30:D$38)-MIN('4. Option evaluation'!D$30:D$38))*100, IF(D$26="H", ('4. Option evaluation'!D60-MIN('4. Option evaluation'!D$30:D$38))/(MAX('4. Option evaluation'!D$30:D$38)-MIN('4. Option evaluation'!D$30:D$38))*100, IF('4. Option evaluation'!D60="Yes", 100,0))),"")</f>
        <v/>
      </c>
      <c r="E57" s="54" t="str">
        <f>IF(AND(LEN($C57)&gt;0,LEN(E$24)&gt;0),IF(E$26="L", 100-('4. Option evaluation'!E60-MIN(INDEX(PreferenceMatrix,,E$23)))/(MAX('4. Option evaluation'!E$30:E$38)-MIN('4. Option evaluation'!E$30:E$38))*100, IF(E$26="H", ('4. Option evaluation'!E60-MIN('4. Option evaluation'!E$30:E$38))/(MAX('4. Option evaluation'!E$30:E$38)-MIN('4. Option evaluation'!E$30:E$38))*100, IF('4. Option evaluation'!E60="Yes", 100,0))),"")</f>
        <v/>
      </c>
      <c r="F57" s="54" t="str">
        <f>IF(AND(LEN($C57)&gt;0,LEN(F$24)&gt;0),IF(F$26="L", 100-('4. Option evaluation'!F60-MIN(INDEX(PreferenceMatrix,,F$23)))/(MAX('4. Option evaluation'!F$30:F$38)-MIN('4. Option evaluation'!F$30:F$38))*100, IF(F$26="H", ('4. Option evaluation'!F60-MIN('4. Option evaluation'!F$30:F$38))/(MAX('4. Option evaluation'!F$30:F$38)-MIN('4. Option evaluation'!F$30:F$38))*100, IF('4. Option evaluation'!F60="Yes", 100,0))),"")</f>
        <v/>
      </c>
      <c r="G57" s="54" t="str">
        <f>IF(AND(LEN($C57)&gt;0,LEN(G$24)&gt;0),IF(G$26="L", 100-('4. Option evaluation'!G60-MIN(INDEX(PreferenceMatrix,,G$23)))/(MAX('4. Option evaluation'!G$30:G$38)-MIN('4. Option evaluation'!G$30:G$38))*100, IF(G$26="H", ('4. Option evaluation'!G60-MIN('4. Option evaluation'!G$30:G$38))/(MAX('4. Option evaluation'!G$30:G$38)-MIN('4. Option evaluation'!G$30:G$38))*100, IF('4. Option evaluation'!G60="Yes", 100,0))),"")</f>
        <v/>
      </c>
      <c r="H57" s="54" t="str">
        <f>IF(AND(LEN($C57)&gt;0,LEN(H$24)&gt;0),IF(H$26="L", 100-('4. Option evaluation'!H60-MIN(INDEX(PreferenceMatrix,,H$23)))/(MAX('4. Option evaluation'!H$30:H$38)-MIN('4. Option evaluation'!H$30:H$38))*100, IF(H$26="H", ('4. Option evaluation'!H60-MIN('4. Option evaluation'!H$30:H$38))/(MAX('4. Option evaluation'!H$30:H$38)-MIN('4. Option evaluation'!H$30:H$38))*100, IF('4. Option evaluation'!H60="Yes", 100,0))),"")</f>
        <v/>
      </c>
      <c r="I57" s="54" t="str">
        <f>IF(AND(LEN($C57)&gt;0,LEN(I$24)&gt;0),IF(I$26="L", 100-('4. Option evaluation'!I60-MIN(INDEX(PreferenceMatrix,,I$23)))/(MAX('4. Option evaluation'!I$30:I$38)-MIN('4. Option evaluation'!I$30:I$38))*100, IF(I$26="H", ('4. Option evaluation'!I60-MIN('4. Option evaluation'!I$30:I$38))/(MAX('4. Option evaluation'!I$30:I$38)-MIN('4. Option evaluation'!I$30:I$38))*100, IF('4. Option evaluation'!I60="Yes", 100,0))),"")</f>
        <v/>
      </c>
      <c r="J57" s="54" t="str">
        <f>IF(AND(LEN($C57)&gt;0,LEN(J$24)&gt;0),IF(J$26="L", 100-('4. Option evaluation'!J60-MIN(INDEX(PreferenceMatrix,,J$23)))/(MAX('4. Option evaluation'!J$30:J$38)-MIN('4. Option evaluation'!J$30:J$38))*100, IF(J$26="H", ('4. Option evaluation'!J60-MIN('4. Option evaluation'!J$30:J$38))/(MAX('4. Option evaluation'!J$30:J$38)-MIN('4. Option evaluation'!J$30:J$38))*100, IF('4. Option evaluation'!J60="Yes", 100,0))),"")</f>
        <v/>
      </c>
      <c r="K57" s="54" t="str">
        <f>IF(AND(LEN($C57)&gt;0,LEN(K$24)&gt;0),IF(K$26="L", 100-('4. Option evaluation'!K60-MIN(INDEX(PreferenceMatrix,,K$23)))/(MAX('4. Option evaluation'!K$30:K$38)-MIN('4. Option evaluation'!K$30:K$38))*100, IF(K$26="H", ('4. Option evaluation'!K60-MIN('4. Option evaluation'!K$30:K$38))/(MAX('4. Option evaluation'!K$30:K$38)-MIN('4. Option evaluation'!K$30:K$38))*100, IF('4. Option evaluation'!K60="Yes", 100,0))),"")</f>
        <v/>
      </c>
      <c r="L57" s="54" t="str">
        <f>IF(AND(LEN($C57)&gt;0,LEN(L$24)&gt;0),IF(L$26="L", 100-('4. Option evaluation'!L60-MIN(INDEX(PreferenceMatrix,,L$23)))/(MAX('4. Option evaluation'!L$30:L$38)-MIN('4. Option evaluation'!L$30:L$38))*100, IF(L$26="H", ('4. Option evaluation'!L60-MIN('4. Option evaluation'!L$30:L$38))/(MAX('4. Option evaluation'!L$30:L$38)-MIN('4. Option evaluation'!L$30:L$38))*100, IF('4. Option evaluation'!L60="Yes", 100,0))),"")</f>
        <v/>
      </c>
      <c r="M57" s="54" t="str">
        <f>IF(AND(LEN($C57)&gt;0,LEN(M$24)&gt;0),IF(M$26="L", 100-('4. Option evaluation'!M60-MIN(INDEX(PreferenceMatrix,,M$23)))/(MAX('4. Option evaluation'!M$30:M$38)-MIN('4. Option evaluation'!M$30:M$38))*100, IF(M$26="H", ('4. Option evaluation'!M60-MIN('4. Option evaluation'!M$30:M$38))/(MAX('4. Option evaluation'!M$30:M$38)-MIN('4. Option evaluation'!M$30:M$38))*100, IF('4. Option evaluation'!M60="Yes", 100,0))),"")</f>
        <v/>
      </c>
      <c r="N57" s="54" t="str">
        <f>IF(AND(LEN($C57)&gt;0,LEN(N$24)&gt;0),IF(N$26="L", 100-('4. Option evaluation'!N60-MIN(INDEX(PreferenceMatrix,,N$23)))/(MAX('4. Option evaluation'!N$30:N$38)-MIN('4. Option evaluation'!N$30:N$38))*100, IF(N$26="H", ('4. Option evaluation'!N60-MIN('4. Option evaluation'!N$30:N$38))/(MAX('4. Option evaluation'!N$30:N$38)-MIN('4. Option evaluation'!N$30:N$38))*100, IF('4. Option evaluation'!N60="Yes", 100,0))),"")</f>
        <v/>
      </c>
      <c r="O57" s="54" t="str">
        <f>IF(AND(LEN($C57)&gt;0,LEN(O$24)&gt;0),IF(O$26="L", 100-('4. Option evaluation'!O60-MIN(INDEX(PreferenceMatrix,,O$23)))/(MAX('4. Option evaluation'!O$30:O$38)-MIN('4. Option evaluation'!O$30:O$38))*100, IF(O$26="H", ('4. Option evaluation'!O60-MIN('4. Option evaluation'!O$30:O$38))/(MAX('4. Option evaluation'!O$30:O$38)-MIN('4. Option evaluation'!O$30:O$38))*100, IF('4. Option evaluation'!O60="Yes", 100,0))),"")</f>
        <v/>
      </c>
      <c r="P57" s="61" t="str">
        <f t="shared" ref="P57:P61" si="1">IF(LEN($C57)&gt;0,SUMPRODUCT($D57:$O57,$D$25:$O$25),"")</f>
        <v/>
      </c>
    </row>
    <row r="58" spans="3:16" x14ac:dyDescent="0.3">
      <c r="C58" s="52" t="str">
        <f>'4. Option evaluation'!C61</f>
        <v/>
      </c>
      <c r="D58" s="83" t="str">
        <f>IF(AND(LEN($C58)&gt;0,LEN(D$24)&gt;0),IF(D$26="L", 100-('4. Option evaluation'!D61-MIN(INDEX(PreferenceMatrix,,D$23)))/(MAX('4. Option evaluation'!D$30:D$38)-MIN('4. Option evaluation'!D$30:D$38))*100, IF(D$26="H", ('4. Option evaluation'!D61-MIN('4. Option evaluation'!D$30:D$38))/(MAX('4. Option evaluation'!D$30:D$38)-MIN('4. Option evaluation'!D$30:D$38))*100, IF('4. Option evaluation'!D61="Yes", 100,0))),"")</f>
        <v/>
      </c>
      <c r="E58" s="54" t="str">
        <f>IF(AND(LEN($C58)&gt;0,LEN(E$24)&gt;0),IF(E$26="L", 100-('4. Option evaluation'!E61-MIN(INDEX(PreferenceMatrix,,E$23)))/(MAX('4. Option evaluation'!E$30:E$38)-MIN('4. Option evaluation'!E$30:E$38))*100, IF(E$26="H", ('4. Option evaluation'!E61-MIN('4. Option evaluation'!E$30:E$38))/(MAX('4. Option evaluation'!E$30:E$38)-MIN('4. Option evaluation'!E$30:E$38))*100, IF('4. Option evaluation'!E61="Yes", 100,0))),"")</f>
        <v/>
      </c>
      <c r="F58" s="54" t="str">
        <f>IF(AND(LEN($C58)&gt;0,LEN(F$24)&gt;0),IF(F$26="L", 100-('4. Option evaluation'!F61-MIN(INDEX(PreferenceMatrix,,F$23)))/(MAX('4. Option evaluation'!F$30:F$38)-MIN('4. Option evaluation'!F$30:F$38))*100, IF(F$26="H", ('4. Option evaluation'!F61-MIN('4. Option evaluation'!F$30:F$38))/(MAX('4. Option evaluation'!F$30:F$38)-MIN('4. Option evaluation'!F$30:F$38))*100, IF('4. Option evaluation'!F61="Yes", 100,0))),"")</f>
        <v/>
      </c>
      <c r="G58" s="54" t="str">
        <f>IF(AND(LEN($C58)&gt;0,LEN(G$24)&gt;0),IF(G$26="L", 100-('4. Option evaluation'!G61-MIN(INDEX(PreferenceMatrix,,G$23)))/(MAX('4. Option evaluation'!G$30:G$38)-MIN('4. Option evaluation'!G$30:G$38))*100, IF(G$26="H", ('4. Option evaluation'!G61-MIN('4. Option evaluation'!G$30:G$38))/(MAX('4. Option evaluation'!G$30:G$38)-MIN('4. Option evaluation'!G$30:G$38))*100, IF('4. Option evaluation'!G61="Yes", 100,0))),"")</f>
        <v/>
      </c>
      <c r="H58" s="54" t="str">
        <f>IF(AND(LEN($C58)&gt;0,LEN(H$24)&gt;0),IF(H$26="L", 100-('4. Option evaluation'!H61-MIN(INDEX(PreferenceMatrix,,H$23)))/(MAX('4. Option evaluation'!H$30:H$38)-MIN('4. Option evaluation'!H$30:H$38))*100, IF(H$26="H", ('4. Option evaluation'!H61-MIN('4. Option evaluation'!H$30:H$38))/(MAX('4. Option evaluation'!H$30:H$38)-MIN('4. Option evaluation'!H$30:H$38))*100, IF('4. Option evaluation'!H61="Yes", 100,0))),"")</f>
        <v/>
      </c>
      <c r="I58" s="54" t="str">
        <f>IF(AND(LEN($C58)&gt;0,LEN(I$24)&gt;0),IF(I$26="L", 100-('4. Option evaluation'!I61-MIN(INDEX(PreferenceMatrix,,I$23)))/(MAX('4. Option evaluation'!I$30:I$38)-MIN('4. Option evaluation'!I$30:I$38))*100, IF(I$26="H", ('4. Option evaluation'!I61-MIN('4. Option evaluation'!I$30:I$38))/(MAX('4. Option evaluation'!I$30:I$38)-MIN('4. Option evaluation'!I$30:I$38))*100, IF('4. Option evaluation'!I61="Yes", 100,0))),"")</f>
        <v/>
      </c>
      <c r="J58" s="54" t="str">
        <f>IF(AND(LEN($C58)&gt;0,LEN(J$24)&gt;0),IF(J$26="L", 100-('4. Option evaluation'!J61-MIN(INDEX(PreferenceMatrix,,J$23)))/(MAX('4. Option evaluation'!J$30:J$38)-MIN('4. Option evaluation'!J$30:J$38))*100, IF(J$26="H", ('4. Option evaluation'!J61-MIN('4. Option evaluation'!J$30:J$38))/(MAX('4. Option evaluation'!J$30:J$38)-MIN('4. Option evaluation'!J$30:J$38))*100, IF('4. Option evaluation'!J61="Yes", 100,0))),"")</f>
        <v/>
      </c>
      <c r="K58" s="54" t="str">
        <f>IF(AND(LEN($C58)&gt;0,LEN(K$24)&gt;0),IF(K$26="L", 100-('4. Option evaluation'!K61-MIN(INDEX(PreferenceMatrix,,K$23)))/(MAX('4. Option evaluation'!K$30:K$38)-MIN('4. Option evaluation'!K$30:K$38))*100, IF(K$26="H", ('4. Option evaluation'!K61-MIN('4. Option evaluation'!K$30:K$38))/(MAX('4. Option evaluation'!K$30:K$38)-MIN('4. Option evaluation'!K$30:K$38))*100, IF('4. Option evaluation'!K61="Yes", 100,0))),"")</f>
        <v/>
      </c>
      <c r="L58" s="54" t="str">
        <f>IF(AND(LEN($C58)&gt;0,LEN(L$24)&gt;0),IF(L$26="L", 100-('4. Option evaluation'!L61-MIN(INDEX(PreferenceMatrix,,L$23)))/(MAX('4. Option evaluation'!L$30:L$38)-MIN('4. Option evaluation'!L$30:L$38))*100, IF(L$26="H", ('4. Option evaluation'!L61-MIN('4. Option evaluation'!L$30:L$38))/(MAX('4. Option evaluation'!L$30:L$38)-MIN('4. Option evaluation'!L$30:L$38))*100, IF('4. Option evaluation'!L61="Yes", 100,0))),"")</f>
        <v/>
      </c>
      <c r="M58" s="54" t="str">
        <f>IF(AND(LEN($C58)&gt;0,LEN(M$24)&gt;0),IF(M$26="L", 100-('4. Option evaluation'!M61-MIN(INDEX(PreferenceMatrix,,M$23)))/(MAX('4. Option evaluation'!M$30:M$38)-MIN('4. Option evaluation'!M$30:M$38))*100, IF(M$26="H", ('4. Option evaluation'!M61-MIN('4. Option evaluation'!M$30:M$38))/(MAX('4. Option evaluation'!M$30:M$38)-MIN('4. Option evaluation'!M$30:M$38))*100, IF('4. Option evaluation'!M61="Yes", 100,0))),"")</f>
        <v/>
      </c>
      <c r="N58" s="54" t="str">
        <f>IF(AND(LEN($C58)&gt;0,LEN(N$24)&gt;0),IF(N$26="L", 100-('4. Option evaluation'!N61-MIN(INDEX(PreferenceMatrix,,N$23)))/(MAX('4. Option evaluation'!N$30:N$38)-MIN('4. Option evaluation'!N$30:N$38))*100, IF(N$26="H", ('4. Option evaluation'!N61-MIN('4. Option evaluation'!N$30:N$38))/(MAX('4. Option evaluation'!N$30:N$38)-MIN('4. Option evaluation'!N$30:N$38))*100, IF('4. Option evaluation'!N61="Yes", 100,0))),"")</f>
        <v/>
      </c>
      <c r="O58" s="54" t="str">
        <f>IF(AND(LEN($C58)&gt;0,LEN(O$24)&gt;0),IF(O$26="L", 100-('4. Option evaluation'!O61-MIN(INDEX(PreferenceMatrix,,O$23)))/(MAX('4. Option evaluation'!O$30:O$38)-MIN('4. Option evaluation'!O$30:O$38))*100, IF(O$26="H", ('4. Option evaluation'!O61-MIN('4. Option evaluation'!O$30:O$38))/(MAX('4. Option evaluation'!O$30:O$38)-MIN('4. Option evaluation'!O$30:O$38))*100, IF('4. Option evaluation'!O61="Yes", 100,0))),"")</f>
        <v/>
      </c>
      <c r="P58" s="61" t="str">
        <f t="shared" si="1"/>
        <v/>
      </c>
    </row>
    <row r="59" spans="3:16" x14ac:dyDescent="0.3">
      <c r="C59" s="52" t="str">
        <f>'4. Option evaluation'!C62</f>
        <v/>
      </c>
      <c r="D59" s="83" t="str">
        <f>IF(AND(LEN($C59)&gt;0,LEN(D$24)&gt;0),IF(D$26="L", 100-('4. Option evaluation'!D62-MIN(INDEX(PreferenceMatrix,,D$23)))/(MAX('4. Option evaluation'!D$30:D$38)-MIN('4. Option evaluation'!D$30:D$38))*100, IF(D$26="H", ('4. Option evaluation'!D62-MIN('4. Option evaluation'!D$30:D$38))/(MAX('4. Option evaluation'!D$30:D$38)-MIN('4. Option evaluation'!D$30:D$38))*100, IF('4. Option evaluation'!D62="Yes", 100,0))),"")</f>
        <v/>
      </c>
      <c r="E59" s="54" t="str">
        <f>IF(AND(LEN($C59)&gt;0,LEN(E$24)&gt;0),IF(E$26="L", 100-('4. Option evaluation'!E62-MIN(INDEX(PreferenceMatrix,,E$23)))/(MAX('4. Option evaluation'!E$30:E$38)-MIN('4. Option evaluation'!E$30:E$38))*100, IF(E$26="H", ('4. Option evaluation'!E62-MIN('4. Option evaluation'!E$30:E$38))/(MAX('4. Option evaluation'!E$30:E$38)-MIN('4. Option evaluation'!E$30:E$38))*100, IF('4. Option evaluation'!E62="Yes", 100,0))),"")</f>
        <v/>
      </c>
      <c r="F59" s="54" t="str">
        <f>IF(AND(LEN($C59)&gt;0,LEN(F$24)&gt;0),IF(F$26="L", 100-('4. Option evaluation'!F62-MIN(INDEX(PreferenceMatrix,,F$23)))/(MAX('4. Option evaluation'!F$30:F$38)-MIN('4. Option evaluation'!F$30:F$38))*100, IF(F$26="H", ('4. Option evaluation'!F62-MIN('4. Option evaluation'!F$30:F$38))/(MAX('4. Option evaluation'!F$30:F$38)-MIN('4. Option evaluation'!F$30:F$38))*100, IF('4. Option evaluation'!F62="Yes", 100,0))),"")</f>
        <v/>
      </c>
      <c r="G59" s="54" t="str">
        <f>IF(AND(LEN($C59)&gt;0,LEN(G$24)&gt;0),IF(G$26="L", 100-('4. Option evaluation'!G62-MIN(INDEX(PreferenceMatrix,,G$23)))/(MAX('4. Option evaluation'!G$30:G$38)-MIN('4. Option evaluation'!G$30:G$38))*100, IF(G$26="H", ('4. Option evaluation'!G62-MIN('4. Option evaluation'!G$30:G$38))/(MAX('4. Option evaluation'!G$30:G$38)-MIN('4. Option evaluation'!G$30:G$38))*100, IF('4. Option evaluation'!G62="Yes", 100,0))),"")</f>
        <v/>
      </c>
      <c r="H59" s="54" t="str">
        <f>IF(AND(LEN($C59)&gt;0,LEN(H$24)&gt;0),IF(H$26="L", 100-('4. Option evaluation'!H62-MIN(INDEX(PreferenceMatrix,,H$23)))/(MAX('4. Option evaluation'!H$30:H$38)-MIN('4. Option evaluation'!H$30:H$38))*100, IF(H$26="H", ('4. Option evaluation'!H62-MIN('4. Option evaluation'!H$30:H$38))/(MAX('4. Option evaluation'!H$30:H$38)-MIN('4. Option evaluation'!H$30:H$38))*100, IF('4. Option evaluation'!H62="Yes", 100,0))),"")</f>
        <v/>
      </c>
      <c r="I59" s="54" t="str">
        <f>IF(AND(LEN($C59)&gt;0,LEN(I$24)&gt;0),IF(I$26="L", 100-('4. Option evaluation'!I62-MIN(INDEX(PreferenceMatrix,,I$23)))/(MAX('4. Option evaluation'!I$30:I$38)-MIN('4. Option evaluation'!I$30:I$38))*100, IF(I$26="H", ('4. Option evaluation'!I62-MIN('4. Option evaluation'!I$30:I$38))/(MAX('4. Option evaluation'!I$30:I$38)-MIN('4. Option evaluation'!I$30:I$38))*100, IF('4. Option evaluation'!I62="Yes", 100,0))),"")</f>
        <v/>
      </c>
      <c r="J59" s="54" t="str">
        <f>IF(AND(LEN($C59)&gt;0,LEN(J$24)&gt;0),IF(J$26="L", 100-('4. Option evaluation'!J62-MIN(INDEX(PreferenceMatrix,,J$23)))/(MAX('4. Option evaluation'!J$30:J$38)-MIN('4. Option evaluation'!J$30:J$38))*100, IF(J$26="H", ('4. Option evaluation'!J62-MIN('4. Option evaluation'!J$30:J$38))/(MAX('4. Option evaluation'!J$30:J$38)-MIN('4. Option evaluation'!J$30:J$38))*100, IF('4. Option evaluation'!J62="Yes", 100,0))),"")</f>
        <v/>
      </c>
      <c r="K59" s="54" t="str">
        <f>IF(AND(LEN($C59)&gt;0,LEN(K$24)&gt;0),IF(K$26="L", 100-('4. Option evaluation'!K62-MIN(INDEX(PreferenceMatrix,,K$23)))/(MAX('4. Option evaluation'!K$30:K$38)-MIN('4. Option evaluation'!K$30:K$38))*100, IF(K$26="H", ('4. Option evaluation'!K62-MIN('4. Option evaluation'!K$30:K$38))/(MAX('4. Option evaluation'!K$30:K$38)-MIN('4. Option evaluation'!K$30:K$38))*100, IF('4. Option evaluation'!K62="Yes", 100,0))),"")</f>
        <v/>
      </c>
      <c r="L59" s="54" t="str">
        <f>IF(AND(LEN($C59)&gt;0,LEN(L$24)&gt;0),IF(L$26="L", 100-('4. Option evaluation'!L62-MIN(INDEX(PreferenceMatrix,,L$23)))/(MAX('4. Option evaluation'!L$30:L$38)-MIN('4. Option evaluation'!L$30:L$38))*100, IF(L$26="H", ('4. Option evaluation'!L62-MIN('4. Option evaluation'!L$30:L$38))/(MAX('4. Option evaluation'!L$30:L$38)-MIN('4. Option evaluation'!L$30:L$38))*100, IF('4. Option evaluation'!L62="Yes", 100,0))),"")</f>
        <v/>
      </c>
      <c r="M59" s="54" t="str">
        <f>IF(AND(LEN($C59)&gt;0,LEN(M$24)&gt;0),IF(M$26="L", 100-('4. Option evaluation'!M62-MIN(INDEX(PreferenceMatrix,,M$23)))/(MAX('4. Option evaluation'!M$30:M$38)-MIN('4. Option evaluation'!M$30:M$38))*100, IF(M$26="H", ('4. Option evaluation'!M62-MIN('4. Option evaluation'!M$30:M$38))/(MAX('4. Option evaluation'!M$30:M$38)-MIN('4. Option evaluation'!M$30:M$38))*100, IF('4. Option evaluation'!M62="Yes", 100,0))),"")</f>
        <v/>
      </c>
      <c r="N59" s="54" t="str">
        <f>IF(AND(LEN($C59)&gt;0,LEN(N$24)&gt;0),IF(N$26="L", 100-('4. Option evaluation'!N62-MIN(INDEX(PreferenceMatrix,,N$23)))/(MAX('4. Option evaluation'!N$30:N$38)-MIN('4. Option evaluation'!N$30:N$38))*100, IF(N$26="H", ('4. Option evaluation'!N62-MIN('4. Option evaluation'!N$30:N$38))/(MAX('4. Option evaluation'!N$30:N$38)-MIN('4. Option evaluation'!N$30:N$38))*100, IF('4. Option evaluation'!N62="Yes", 100,0))),"")</f>
        <v/>
      </c>
      <c r="O59" s="54" t="str">
        <f>IF(AND(LEN($C59)&gt;0,LEN(O$24)&gt;0),IF(O$26="L", 100-('4. Option evaluation'!O62-MIN(INDEX(PreferenceMatrix,,O$23)))/(MAX('4. Option evaluation'!O$30:O$38)-MIN('4. Option evaluation'!O$30:O$38))*100, IF(O$26="H", ('4. Option evaluation'!O62-MIN('4. Option evaluation'!O$30:O$38))/(MAX('4. Option evaluation'!O$30:O$38)-MIN('4. Option evaluation'!O$30:O$38))*100, IF('4. Option evaluation'!O62="Yes", 100,0))),"")</f>
        <v/>
      </c>
      <c r="P59" s="61" t="str">
        <f t="shared" si="1"/>
        <v/>
      </c>
    </row>
    <row r="60" spans="3:16" x14ac:dyDescent="0.3">
      <c r="C60" s="52" t="str">
        <f>'4. Option evaluation'!C63</f>
        <v/>
      </c>
      <c r="D60" s="83" t="str">
        <f>IF(AND(LEN($C60)&gt;0,LEN(D$24)&gt;0),IF(D$26="L", 100-('4. Option evaluation'!D63-MIN(INDEX(PreferenceMatrix,,D$23)))/(MAX('4. Option evaluation'!D$30:D$38)-MIN('4. Option evaluation'!D$30:D$38))*100, IF(D$26="H", ('4. Option evaluation'!D63-MIN('4. Option evaluation'!D$30:D$38))/(MAX('4. Option evaluation'!D$30:D$38)-MIN('4. Option evaluation'!D$30:D$38))*100, IF('4. Option evaluation'!D63="Yes", 100,0))),"")</f>
        <v/>
      </c>
      <c r="E60" s="54" t="str">
        <f>IF(AND(LEN($C60)&gt;0,LEN(E$24)&gt;0),IF(E$26="L", 100-('4. Option evaluation'!E63-MIN(INDEX(PreferenceMatrix,,E$23)))/(MAX('4. Option evaluation'!E$30:E$38)-MIN('4. Option evaluation'!E$30:E$38))*100, IF(E$26="H", ('4. Option evaluation'!E63-MIN('4. Option evaluation'!E$30:E$38))/(MAX('4. Option evaluation'!E$30:E$38)-MIN('4. Option evaluation'!E$30:E$38))*100, IF('4. Option evaluation'!E63="Yes", 100,0))),"")</f>
        <v/>
      </c>
      <c r="F60" s="54" t="str">
        <f>IF(AND(LEN($C60)&gt;0,LEN(F$24)&gt;0),IF(F$26="L", 100-('4. Option evaluation'!F63-MIN(INDEX(PreferenceMatrix,,F$23)))/(MAX('4. Option evaluation'!F$30:F$38)-MIN('4. Option evaluation'!F$30:F$38))*100, IF(F$26="H", ('4. Option evaluation'!F63-MIN('4. Option evaluation'!F$30:F$38))/(MAX('4. Option evaluation'!F$30:F$38)-MIN('4. Option evaluation'!F$30:F$38))*100, IF('4. Option evaluation'!F63="Yes", 100,0))),"")</f>
        <v/>
      </c>
      <c r="G60" s="54" t="str">
        <f>IF(AND(LEN($C60)&gt;0,LEN(G$24)&gt;0),IF(G$26="L", 100-('4. Option evaluation'!G63-MIN(INDEX(PreferenceMatrix,,G$23)))/(MAX('4. Option evaluation'!G$30:G$38)-MIN('4. Option evaluation'!G$30:G$38))*100, IF(G$26="H", ('4. Option evaluation'!G63-MIN('4. Option evaluation'!G$30:G$38))/(MAX('4. Option evaluation'!G$30:G$38)-MIN('4. Option evaluation'!G$30:G$38))*100, IF('4. Option evaluation'!G63="Yes", 100,0))),"")</f>
        <v/>
      </c>
      <c r="H60" s="54" t="str">
        <f>IF(AND(LEN($C60)&gt;0,LEN(H$24)&gt;0),IF(H$26="L", 100-('4. Option evaluation'!H63-MIN(INDEX(PreferenceMatrix,,H$23)))/(MAX('4. Option evaluation'!H$30:H$38)-MIN('4. Option evaluation'!H$30:H$38))*100, IF(H$26="H", ('4. Option evaluation'!H63-MIN('4. Option evaluation'!H$30:H$38))/(MAX('4. Option evaluation'!H$30:H$38)-MIN('4. Option evaluation'!H$30:H$38))*100, IF('4. Option evaluation'!H63="Yes", 100,0))),"")</f>
        <v/>
      </c>
      <c r="I60" s="54" t="str">
        <f>IF(AND(LEN($C60)&gt;0,LEN(I$24)&gt;0),IF(I$26="L", 100-('4. Option evaluation'!I63-MIN(INDEX(PreferenceMatrix,,I$23)))/(MAX('4. Option evaluation'!I$30:I$38)-MIN('4. Option evaluation'!I$30:I$38))*100, IF(I$26="H", ('4. Option evaluation'!I63-MIN('4. Option evaluation'!I$30:I$38))/(MAX('4. Option evaluation'!I$30:I$38)-MIN('4. Option evaluation'!I$30:I$38))*100, IF('4. Option evaluation'!I63="Yes", 100,0))),"")</f>
        <v/>
      </c>
      <c r="J60" s="54" t="str">
        <f>IF(AND(LEN($C60)&gt;0,LEN(J$24)&gt;0),IF(J$26="L", 100-('4. Option evaluation'!J63-MIN(INDEX(PreferenceMatrix,,J$23)))/(MAX('4. Option evaluation'!J$30:J$38)-MIN('4. Option evaluation'!J$30:J$38))*100, IF(J$26="H", ('4. Option evaluation'!J63-MIN('4. Option evaluation'!J$30:J$38))/(MAX('4. Option evaluation'!J$30:J$38)-MIN('4. Option evaluation'!J$30:J$38))*100, IF('4. Option evaluation'!J63="Yes", 100,0))),"")</f>
        <v/>
      </c>
      <c r="K60" s="54" t="str">
        <f>IF(AND(LEN($C60)&gt;0,LEN(K$24)&gt;0),IF(K$26="L", 100-('4. Option evaluation'!K63-MIN(INDEX(PreferenceMatrix,,K$23)))/(MAX('4. Option evaluation'!K$30:K$38)-MIN('4. Option evaluation'!K$30:K$38))*100, IF(K$26="H", ('4. Option evaluation'!K63-MIN('4. Option evaluation'!K$30:K$38))/(MAX('4. Option evaluation'!K$30:K$38)-MIN('4. Option evaluation'!K$30:K$38))*100, IF('4. Option evaluation'!K63="Yes", 100,0))),"")</f>
        <v/>
      </c>
      <c r="L60" s="54" t="str">
        <f>IF(AND(LEN($C60)&gt;0,LEN(L$24)&gt;0),IF(L$26="L", 100-('4. Option evaluation'!L63-MIN(INDEX(PreferenceMatrix,,L$23)))/(MAX('4. Option evaluation'!L$30:L$38)-MIN('4. Option evaluation'!L$30:L$38))*100, IF(L$26="H", ('4. Option evaluation'!L63-MIN('4. Option evaluation'!L$30:L$38))/(MAX('4. Option evaluation'!L$30:L$38)-MIN('4. Option evaluation'!L$30:L$38))*100, IF('4. Option evaluation'!L63="Yes", 100,0))),"")</f>
        <v/>
      </c>
      <c r="M60" s="54" t="str">
        <f>IF(AND(LEN($C60)&gt;0,LEN(M$24)&gt;0),IF(M$26="L", 100-('4. Option evaluation'!M63-MIN(INDEX(PreferenceMatrix,,M$23)))/(MAX('4. Option evaluation'!M$30:M$38)-MIN('4. Option evaluation'!M$30:M$38))*100, IF(M$26="H", ('4. Option evaluation'!M63-MIN('4. Option evaluation'!M$30:M$38))/(MAX('4. Option evaluation'!M$30:M$38)-MIN('4. Option evaluation'!M$30:M$38))*100, IF('4. Option evaluation'!M63="Yes", 100,0))),"")</f>
        <v/>
      </c>
      <c r="N60" s="54" t="str">
        <f>IF(AND(LEN($C60)&gt;0,LEN(N$24)&gt;0),IF(N$26="L", 100-('4. Option evaluation'!N63-MIN(INDEX(PreferenceMatrix,,N$23)))/(MAX('4. Option evaluation'!N$30:N$38)-MIN('4. Option evaluation'!N$30:N$38))*100, IF(N$26="H", ('4. Option evaluation'!N63-MIN('4. Option evaluation'!N$30:N$38))/(MAX('4. Option evaluation'!N$30:N$38)-MIN('4. Option evaluation'!N$30:N$38))*100, IF('4. Option evaluation'!N63="Yes", 100,0))),"")</f>
        <v/>
      </c>
      <c r="O60" s="54" t="str">
        <f>IF(AND(LEN($C60)&gt;0,LEN(O$24)&gt;0),IF(O$26="L", 100-('4. Option evaluation'!O63-MIN(INDEX(PreferenceMatrix,,O$23)))/(MAX('4. Option evaluation'!O$30:O$38)-MIN('4. Option evaluation'!O$30:O$38))*100, IF(O$26="H", ('4. Option evaluation'!O63-MIN('4. Option evaluation'!O$30:O$38))/(MAX('4. Option evaluation'!O$30:O$38)-MIN('4. Option evaluation'!O$30:O$38))*100, IF('4. Option evaluation'!O63="Yes", 100,0))),"")</f>
        <v/>
      </c>
      <c r="P60" s="61" t="str">
        <f t="shared" si="1"/>
        <v/>
      </c>
    </row>
    <row r="61" spans="3:16" ht="15" thickBot="1" x14ac:dyDescent="0.35">
      <c r="C61" s="53" t="str">
        <f>'4. Option evaluation'!C64</f>
        <v/>
      </c>
      <c r="D61" s="187" t="str">
        <f>IF(AND(LEN($C61)&gt;0,LEN(D$24)&gt;0),IF(D$26="L", 100-('4. Option evaluation'!D64-MIN(INDEX(PreferenceMatrix,,D$23)))/(MAX('4. Option evaluation'!D$30:D$38)-MIN('4. Option evaluation'!D$30:D$38))*100, IF(D$26="H", ('4. Option evaluation'!D64-MIN('4. Option evaluation'!D$30:D$38))/(MAX('4. Option evaluation'!D$30:D$38)-MIN('4. Option evaluation'!D$30:D$38))*100, IF('4. Option evaluation'!D64="Yes", 100,0))),"")</f>
        <v/>
      </c>
      <c r="E61" s="188" t="str">
        <f>IF(AND(LEN($C61)&gt;0,LEN(E$24)&gt;0),IF(E$26="L", 100-('4. Option evaluation'!E64-MIN(INDEX(PreferenceMatrix,,E$23)))/(MAX('4. Option evaluation'!E$30:E$38)-MIN('4. Option evaluation'!E$30:E$38))*100, IF(E$26="H", ('4. Option evaluation'!E64-MIN('4. Option evaluation'!E$30:E$38))/(MAX('4. Option evaluation'!E$30:E$38)-MIN('4. Option evaluation'!E$30:E$38))*100, IF('4. Option evaluation'!E64="Yes", 100,0))),"")</f>
        <v/>
      </c>
      <c r="F61" s="188" t="str">
        <f>IF(AND(LEN($C61)&gt;0,LEN(F$24)&gt;0),IF(F$26="L", 100-('4. Option evaluation'!F64-MIN(INDEX(PreferenceMatrix,,F$23)))/(MAX('4. Option evaluation'!F$30:F$38)-MIN('4. Option evaluation'!F$30:F$38))*100, IF(F$26="H", ('4. Option evaluation'!F64-MIN('4. Option evaluation'!F$30:F$38))/(MAX('4. Option evaluation'!F$30:F$38)-MIN('4. Option evaluation'!F$30:F$38))*100, IF('4. Option evaluation'!F64="Yes", 100,0))),"")</f>
        <v/>
      </c>
      <c r="G61" s="188" t="str">
        <f>IF(AND(LEN($C61)&gt;0,LEN(G$24)&gt;0),IF(G$26="L", 100-('4. Option evaluation'!G64-MIN(INDEX(PreferenceMatrix,,G$23)))/(MAX('4. Option evaluation'!G$30:G$38)-MIN('4. Option evaluation'!G$30:G$38))*100, IF(G$26="H", ('4. Option evaluation'!G64-MIN('4. Option evaluation'!G$30:G$38))/(MAX('4. Option evaluation'!G$30:G$38)-MIN('4. Option evaluation'!G$30:G$38))*100, IF('4. Option evaluation'!G64="Yes", 100,0))),"")</f>
        <v/>
      </c>
      <c r="H61" s="188" t="str">
        <f>IF(AND(LEN($C61)&gt;0,LEN(H$24)&gt;0),IF(H$26="L", 100-('4. Option evaluation'!H64-MIN(INDEX(PreferenceMatrix,,H$23)))/(MAX('4. Option evaluation'!H$30:H$38)-MIN('4. Option evaluation'!H$30:H$38))*100, IF(H$26="H", ('4. Option evaluation'!H64-MIN('4. Option evaluation'!H$30:H$38))/(MAX('4. Option evaluation'!H$30:H$38)-MIN('4. Option evaluation'!H$30:H$38))*100, IF('4. Option evaluation'!H64="Yes", 100,0))),"")</f>
        <v/>
      </c>
      <c r="I61" s="188" t="str">
        <f>IF(AND(LEN($C61)&gt;0,LEN(I$24)&gt;0),IF(I$26="L", 100-('4. Option evaluation'!I64-MIN(INDEX(PreferenceMatrix,,I$23)))/(MAX('4. Option evaluation'!I$30:I$38)-MIN('4. Option evaluation'!I$30:I$38))*100, IF(I$26="H", ('4. Option evaluation'!I64-MIN('4. Option evaluation'!I$30:I$38))/(MAX('4. Option evaluation'!I$30:I$38)-MIN('4. Option evaluation'!I$30:I$38))*100, IF('4. Option evaluation'!I64="Yes", 100,0))),"")</f>
        <v/>
      </c>
      <c r="J61" s="188" t="str">
        <f>IF(AND(LEN($C61)&gt;0,LEN(J$24)&gt;0),IF(J$26="L", 100-('4. Option evaluation'!J64-MIN(INDEX(PreferenceMatrix,,J$23)))/(MAX('4. Option evaluation'!J$30:J$38)-MIN('4. Option evaluation'!J$30:J$38))*100, IF(J$26="H", ('4. Option evaluation'!J64-MIN('4. Option evaluation'!J$30:J$38))/(MAX('4. Option evaluation'!J$30:J$38)-MIN('4. Option evaluation'!J$30:J$38))*100, IF('4. Option evaluation'!J64="Yes", 100,0))),"")</f>
        <v/>
      </c>
      <c r="K61" s="188" t="str">
        <f>IF(AND(LEN($C61)&gt;0,LEN(K$24)&gt;0),IF(K$26="L", 100-('4. Option evaluation'!K64-MIN(INDEX(PreferenceMatrix,,K$23)))/(MAX('4. Option evaluation'!K$30:K$38)-MIN('4. Option evaluation'!K$30:K$38))*100, IF(K$26="H", ('4. Option evaluation'!K64-MIN('4. Option evaluation'!K$30:K$38))/(MAX('4. Option evaluation'!K$30:K$38)-MIN('4. Option evaluation'!K$30:K$38))*100, IF('4. Option evaluation'!K64="Yes", 100,0))),"")</f>
        <v/>
      </c>
      <c r="L61" s="188" t="str">
        <f>IF(AND(LEN($C61)&gt;0,LEN(L$24)&gt;0),IF(L$26="L", 100-('4. Option evaluation'!L64-MIN(INDEX(PreferenceMatrix,,L$23)))/(MAX('4. Option evaluation'!L$30:L$38)-MIN('4. Option evaluation'!L$30:L$38))*100, IF(L$26="H", ('4. Option evaluation'!L64-MIN('4. Option evaluation'!L$30:L$38))/(MAX('4. Option evaluation'!L$30:L$38)-MIN('4. Option evaluation'!L$30:L$38))*100, IF('4. Option evaluation'!L64="Yes", 100,0))),"")</f>
        <v/>
      </c>
      <c r="M61" s="188" t="str">
        <f>IF(AND(LEN($C61)&gt;0,LEN(M$24)&gt;0),IF(M$26="L", 100-('4. Option evaluation'!M64-MIN(INDEX(PreferenceMatrix,,M$23)))/(MAX('4. Option evaluation'!M$30:M$38)-MIN('4. Option evaluation'!M$30:M$38))*100, IF(M$26="H", ('4. Option evaluation'!M64-MIN('4. Option evaluation'!M$30:M$38))/(MAX('4. Option evaluation'!M$30:M$38)-MIN('4. Option evaluation'!M$30:M$38))*100, IF('4. Option evaluation'!M64="Yes", 100,0))),"")</f>
        <v/>
      </c>
      <c r="N61" s="188" t="str">
        <f>IF(AND(LEN($C61)&gt;0,LEN(N$24)&gt;0),IF(N$26="L", 100-('4. Option evaluation'!N64-MIN(INDEX(PreferenceMatrix,,N$23)))/(MAX('4. Option evaluation'!N$30:N$38)-MIN('4. Option evaluation'!N$30:N$38))*100, IF(N$26="H", ('4. Option evaluation'!N64-MIN('4. Option evaluation'!N$30:N$38))/(MAX('4. Option evaluation'!N$30:N$38)-MIN('4. Option evaluation'!N$30:N$38))*100, IF('4. Option evaluation'!N64="Yes", 100,0))),"")</f>
        <v/>
      </c>
      <c r="O61" s="188" t="str">
        <f>IF(AND(LEN($C61)&gt;0,LEN(O$24)&gt;0),IF(O$26="L", 100-('4. Option evaluation'!O64-MIN(INDEX(PreferenceMatrix,,O$23)))/(MAX('4. Option evaluation'!O$30:O$38)-MIN('4. Option evaluation'!O$30:O$38))*100, IF(O$26="H", ('4. Option evaluation'!O64-MIN('4. Option evaluation'!O$30:O$38))/(MAX('4. Option evaluation'!O$30:O$38)-MIN('4. Option evaluation'!O$30:O$38))*100, IF('4. Option evaluation'!O64="Yes", 100,0))),"")</f>
        <v/>
      </c>
      <c r="P61" s="62" t="str">
        <f t="shared" si="1"/>
        <v/>
      </c>
    </row>
  </sheetData>
  <sheetProtection sheet="1" objects="1" scenarios="1"/>
  <hyperlinks>
    <hyperlink ref="B1" location="'Front page'!A1" display="Go to Front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opLeftCell="B1" zoomScale="85" zoomScaleNormal="85" workbookViewId="0">
      <selection activeCell="H19" sqref="H19"/>
    </sheetView>
  </sheetViews>
  <sheetFormatPr defaultColWidth="9.109375" defaultRowHeight="14.4" x14ac:dyDescent="0.3"/>
  <cols>
    <col min="1" max="1" width="4" style="2" customWidth="1"/>
    <col min="2" max="2" width="17" style="2" customWidth="1"/>
    <col min="3" max="3" width="43.44140625" style="2" bestFit="1" customWidth="1"/>
    <col min="4" max="4" width="10.6640625" style="2" customWidth="1"/>
    <col min="5" max="5" width="9.109375" style="2"/>
    <col min="6" max="6" width="0" style="2" hidden="1" customWidth="1"/>
    <col min="7" max="7" width="9.109375" style="2"/>
    <col min="8" max="8" width="43.44140625" style="2" bestFit="1" customWidth="1"/>
    <col min="9" max="12" width="9.109375" style="2"/>
    <col min="13" max="13" width="11" style="2" customWidth="1"/>
    <col min="14" max="14" width="9.109375" style="2"/>
    <col min="15" max="16" width="10.88671875" style="2" customWidth="1"/>
    <col min="17" max="17" width="13" style="2" hidden="1" customWidth="1"/>
    <col min="18" max="18" width="9.109375" style="2"/>
    <col min="19" max="19" width="45.109375" style="2" customWidth="1"/>
    <col min="20" max="20" width="18.5546875" style="2" customWidth="1"/>
    <col min="21" max="16384" width="9.109375" style="2"/>
  </cols>
  <sheetData>
    <row r="1" spans="1:8" x14ac:dyDescent="0.3">
      <c r="B1" s="5" t="s">
        <v>27</v>
      </c>
    </row>
    <row r="2" spans="1:8" ht="21" x14ac:dyDescent="0.4">
      <c r="A2" s="5"/>
      <c r="B2" s="5"/>
      <c r="C2" s="116" t="s">
        <v>143</v>
      </c>
    </row>
    <row r="3" spans="1:8" x14ac:dyDescent="0.3">
      <c r="A3" s="5"/>
      <c r="B3" s="5"/>
      <c r="H3" s="119"/>
    </row>
    <row r="4" spans="1:8" x14ac:dyDescent="0.3">
      <c r="A4" s="5"/>
      <c r="B4" s="5"/>
    </row>
    <row r="5" spans="1:8" x14ac:dyDescent="0.3">
      <c r="A5" s="5"/>
      <c r="B5" s="5"/>
      <c r="H5" s="27" t="s">
        <v>102</v>
      </c>
    </row>
    <row r="6" spans="1:8" x14ac:dyDescent="0.3">
      <c r="A6" s="5"/>
      <c r="B6" s="5"/>
      <c r="H6" s="26" t="s">
        <v>101</v>
      </c>
    </row>
    <row r="7" spans="1:8" x14ac:dyDescent="0.3">
      <c r="A7" s="5"/>
      <c r="B7" s="5"/>
      <c r="H7" s="15" t="s">
        <v>100</v>
      </c>
    </row>
    <row r="8" spans="1:8" x14ac:dyDescent="0.3">
      <c r="A8" s="5"/>
      <c r="B8" s="5"/>
      <c r="H8" s="46" t="s">
        <v>99</v>
      </c>
    </row>
    <row r="9" spans="1:8" x14ac:dyDescent="0.3">
      <c r="H9" s="3" t="s">
        <v>108</v>
      </c>
    </row>
    <row r="10" spans="1:8" x14ac:dyDescent="0.3">
      <c r="H10" s="80" t="s">
        <v>120</v>
      </c>
    </row>
    <row r="11" spans="1:8" x14ac:dyDescent="0.3">
      <c r="F11" s="88"/>
    </row>
    <row r="22" spans="2:22" ht="18" x14ac:dyDescent="0.35">
      <c r="C22" s="32" t="s">
        <v>116</v>
      </c>
      <c r="G22" s="88"/>
      <c r="M22" s="32" t="s">
        <v>202</v>
      </c>
    </row>
    <row r="23" spans="2:22" ht="15.6" x14ac:dyDescent="0.3">
      <c r="C23" s="120"/>
      <c r="G23" s="88"/>
    </row>
    <row r="24" spans="2:22" ht="15" thickBot="1" x14ac:dyDescent="0.35">
      <c r="C24" s="3" t="s">
        <v>117</v>
      </c>
      <c r="G24" s="3" t="s">
        <v>136</v>
      </c>
      <c r="R24" s="3" t="s">
        <v>147</v>
      </c>
    </row>
    <row r="25" spans="2:22" ht="58.2" thickBot="1" x14ac:dyDescent="0.35">
      <c r="C25" s="44" t="s">
        <v>26</v>
      </c>
      <c r="D25" s="51" t="s">
        <v>110</v>
      </c>
      <c r="F25" s="190" t="s">
        <v>192</v>
      </c>
      <c r="G25" s="44" t="s">
        <v>118</v>
      </c>
      <c r="H25" s="51" t="s">
        <v>26</v>
      </c>
      <c r="I25" s="67" t="s">
        <v>110</v>
      </c>
      <c r="J25" s="192"/>
      <c r="K25" s="192"/>
      <c r="L25" s="196" t="s">
        <v>26</v>
      </c>
      <c r="M25" s="118" t="s">
        <v>184</v>
      </c>
      <c r="N25" s="51" t="s">
        <v>132</v>
      </c>
      <c r="O25" s="118" t="s">
        <v>201</v>
      </c>
      <c r="Q25" s="119" t="s">
        <v>200</v>
      </c>
      <c r="R25" s="44" t="s">
        <v>118</v>
      </c>
      <c r="S25" s="51" t="s">
        <v>26</v>
      </c>
      <c r="T25" s="51" t="s">
        <v>188</v>
      </c>
      <c r="U25" s="51" t="s">
        <v>31</v>
      </c>
      <c r="V25" s="67" t="s">
        <v>148</v>
      </c>
    </row>
    <row r="26" spans="2:22" x14ac:dyDescent="0.3">
      <c r="B26" s="2" t="s">
        <v>49</v>
      </c>
      <c r="C26" s="28" t="str">
        <f>'6. Calculation of scores'!C27</f>
        <v/>
      </c>
      <c r="D26" s="189" t="str">
        <f>'6. Calculation of scores'!P27</f>
        <v/>
      </c>
      <c r="F26" s="191" t="str">
        <f>IFERROR(RANK(D26,$D$26:$D$60)+COUNTIF($D$26:D26,D26)-1,"")</f>
        <v/>
      </c>
      <c r="G26" s="68">
        <v>1</v>
      </c>
      <c r="H26" s="69" t="str">
        <f>IFERROR(INDEX($C$26:$C$60,MATCH($G26,$F$26:$F$60,0)),"")</f>
        <v/>
      </c>
      <c r="I26" s="189" t="str">
        <f>VLOOKUP(H26,$C$26:$D$60,2,FALSE)</f>
        <v/>
      </c>
      <c r="J26" s="192"/>
      <c r="K26" s="192"/>
      <c r="L26" s="193" t="str">
        <f>C26</f>
        <v/>
      </c>
      <c r="M26" s="125">
        <f>SUMIF('4. Option evaluation'!$D$27:$O$27, "yes", '4. Option evaluation'!$D30:$O30)</f>
        <v>0</v>
      </c>
      <c r="N26" s="125" t="str">
        <f>IFERROR(D26-'6. Calculation of scores'!D27*'6. Calculation of scores'!D$25,"")</f>
        <v/>
      </c>
      <c r="O26" s="125" t="str">
        <f>IFERROR(N26/M26,"")</f>
        <v/>
      </c>
      <c r="Q26" s="13" t="str">
        <f>IFERROR(RANK(O26,$O$26:$O$60)+COUNTIF($O$26:O26,O26)-1,"")</f>
        <v/>
      </c>
      <c r="R26" s="68">
        <v>1</v>
      </c>
      <c r="S26" s="69" t="str">
        <f>IFERROR(INDEX($L$26:$L$60,MATCH($R26,$Q$26:$Q$60,0)),"")</f>
        <v/>
      </c>
      <c r="T26" s="197" t="str">
        <f>VLOOKUP(S26,$L$26:$O$60,4,FALSE)</f>
        <v/>
      </c>
      <c r="U26" s="189">
        <f>VLOOKUP(S26,$L$26:$O$56,2,FALSE)</f>
        <v>0</v>
      </c>
      <c r="V26" s="189" t="str">
        <f>VLOOKUP(S26,$L$26:$O$56,3,FALSE)</f>
        <v/>
      </c>
    </row>
    <row r="27" spans="2:22" x14ac:dyDescent="0.3">
      <c r="B27" s="2" t="s">
        <v>50</v>
      </c>
      <c r="C27" s="60" t="str">
        <f>'6. Calculation of scores'!C28</f>
        <v/>
      </c>
      <c r="D27" s="65" t="str">
        <f>'6. Calculation of scores'!P28</f>
        <v/>
      </c>
      <c r="F27" s="191" t="str">
        <f>IFERROR(RANK(D27,$D$26:$D$60)+COUNTIF($D$26:D27,D27)-1,"")</f>
        <v/>
      </c>
      <c r="G27" s="63">
        <v>2</v>
      </c>
      <c r="H27" s="64" t="str">
        <f>IFERROR(INDEX($C$26:$C$60,MATCH($G27,$F$26:$F$60,0)),"")</f>
        <v/>
      </c>
      <c r="I27" s="65" t="str">
        <f>VLOOKUP(H27,$C$26:$D$60,2,FALSE)</f>
        <v/>
      </c>
      <c r="J27" s="192"/>
      <c r="K27" s="192"/>
      <c r="L27" s="194" t="str">
        <f t="shared" ref="L27:L60" si="0">C27</f>
        <v/>
      </c>
      <c r="M27" s="61">
        <f>SUMIF('4. Option evaluation'!$D$27:$O$27, "yes", '4. Option evaluation'!$D31:$O31)</f>
        <v>0</v>
      </c>
      <c r="N27" s="61" t="str">
        <f>IFERROR(D27-'6. Calculation of scores'!D28*'6. Calculation of scores'!D$25,"")</f>
        <v/>
      </c>
      <c r="O27" s="61" t="str">
        <f>IFERROR(N27/M27,"")</f>
        <v/>
      </c>
      <c r="Q27" s="13" t="str">
        <f>IFERROR(RANK(O27,$O$26:$O$60)+COUNTIF($O$26:O27,O27)-1,"")</f>
        <v/>
      </c>
      <c r="R27" s="63">
        <v>2</v>
      </c>
      <c r="S27" s="64" t="str">
        <f>IFERROR(INDEX($L$26:$L$60,MATCH($R27,$Q$26:$Q$60,0)),"")</f>
        <v/>
      </c>
      <c r="T27" s="124" t="str">
        <f t="shared" ref="T27:T60" si="1">VLOOKUP(S27,$L$26:$O$60,4,FALSE)</f>
        <v/>
      </c>
      <c r="U27" s="65">
        <f t="shared" ref="U27:U60" si="2">VLOOKUP(S27,$L$26:$O$56,2,FALSE)</f>
        <v>0</v>
      </c>
      <c r="V27" s="65" t="str">
        <f t="shared" ref="V27:V60" si="3">VLOOKUP(S27,$L$26:$O$56,3,FALSE)</f>
        <v/>
      </c>
    </row>
    <row r="28" spans="2:22" x14ac:dyDescent="0.3">
      <c r="B28" s="2" t="s">
        <v>51</v>
      </c>
      <c r="C28" s="60" t="str">
        <f>'6. Calculation of scores'!C29</f>
        <v/>
      </c>
      <c r="D28" s="65" t="str">
        <f>'6. Calculation of scores'!P29</f>
        <v/>
      </c>
      <c r="F28" s="191" t="str">
        <f>IFERROR(RANK(D28,$D$26:$D$60)+COUNTIF($D$26:D28,D28)-1,"")</f>
        <v/>
      </c>
      <c r="G28" s="63">
        <v>3</v>
      </c>
      <c r="H28" s="64" t="str">
        <f t="shared" ref="H28:H60" si="4">IFERROR(INDEX($C$26:$C$60,MATCH($G28,$F$26:$F$60,0)),"")</f>
        <v/>
      </c>
      <c r="I28" s="65" t="str">
        <f t="shared" ref="I28:I59" si="5">VLOOKUP(H28,$C$26:$D$60,2,FALSE)</f>
        <v/>
      </c>
      <c r="J28" s="192"/>
      <c r="K28" s="192"/>
      <c r="L28" s="194" t="str">
        <f t="shared" si="0"/>
        <v/>
      </c>
      <c r="M28" s="61">
        <f>SUMIF('4. Option evaluation'!$D$27:$O$27, "yes", '4. Option evaluation'!$D32:$O32)</f>
        <v>0</v>
      </c>
      <c r="N28" s="61" t="str">
        <f>IFERROR(D28-'6. Calculation of scores'!D29*'6. Calculation of scores'!D$25,"")</f>
        <v/>
      </c>
      <c r="O28" s="61" t="str">
        <f t="shared" ref="O28:O56" si="6">IFERROR(N28/M28,"")</f>
        <v/>
      </c>
      <c r="Q28" s="13" t="str">
        <f>IFERROR(RANK(O28,$O$26:$O$60)+COUNTIF($O$26:O28,O28)-1,"")</f>
        <v/>
      </c>
      <c r="R28" s="63">
        <v>3</v>
      </c>
      <c r="S28" s="64" t="str">
        <f t="shared" ref="S28:S60" si="7">IFERROR(INDEX($L$26:$L$60,MATCH($R28,$Q$26:$Q$60,0)),"")</f>
        <v/>
      </c>
      <c r="T28" s="124" t="str">
        <f t="shared" si="1"/>
        <v/>
      </c>
      <c r="U28" s="65">
        <f t="shared" si="2"/>
        <v>0</v>
      </c>
      <c r="V28" s="65" t="str">
        <f t="shared" si="3"/>
        <v/>
      </c>
    </row>
    <row r="29" spans="2:22" x14ac:dyDescent="0.3">
      <c r="B29" s="2" t="s">
        <v>52</v>
      </c>
      <c r="C29" s="60" t="str">
        <f>'6. Calculation of scores'!C30</f>
        <v/>
      </c>
      <c r="D29" s="65" t="str">
        <f>'6. Calculation of scores'!P30</f>
        <v/>
      </c>
      <c r="F29" s="191" t="str">
        <f>IFERROR(RANK(D29,$D$26:$D$60)+COUNTIF($D$26:D29,D29)-1,"")</f>
        <v/>
      </c>
      <c r="G29" s="60">
        <v>4</v>
      </c>
      <c r="H29" s="199" t="str">
        <f t="shared" si="4"/>
        <v/>
      </c>
      <c r="I29" s="65" t="str">
        <f t="shared" si="5"/>
        <v/>
      </c>
      <c r="J29" s="192"/>
      <c r="K29" s="192"/>
      <c r="L29" s="194" t="str">
        <f t="shared" si="0"/>
        <v/>
      </c>
      <c r="M29" s="61">
        <f>SUMIF('4. Option evaluation'!$D$27:$O$27, "yes", '4. Option evaluation'!$D33:$O33)</f>
        <v>0</v>
      </c>
      <c r="N29" s="61" t="str">
        <f>IFERROR(D29-'6. Calculation of scores'!D30*'6. Calculation of scores'!D$25,"")</f>
        <v/>
      </c>
      <c r="O29" s="61" t="str">
        <f t="shared" si="6"/>
        <v/>
      </c>
      <c r="Q29" s="13" t="str">
        <f>IFERROR(RANK(O29,$O$26:$O$60)+COUNTIF($O$26:O29,O29)-1,"")</f>
        <v/>
      </c>
      <c r="R29" s="60">
        <v>4</v>
      </c>
      <c r="S29" s="199" t="str">
        <f t="shared" si="7"/>
        <v/>
      </c>
      <c r="T29" s="124" t="str">
        <f t="shared" si="1"/>
        <v/>
      </c>
      <c r="U29" s="65">
        <f t="shared" si="2"/>
        <v>0</v>
      </c>
      <c r="V29" s="65" t="str">
        <f t="shared" si="3"/>
        <v/>
      </c>
    </row>
    <row r="30" spans="2:22" x14ac:dyDescent="0.3">
      <c r="B30" s="2" t="s">
        <v>53</v>
      </c>
      <c r="C30" s="60" t="str">
        <f>'6. Calculation of scores'!C31</f>
        <v/>
      </c>
      <c r="D30" s="65" t="str">
        <f>'6. Calculation of scores'!P31</f>
        <v/>
      </c>
      <c r="F30" s="191" t="str">
        <f>IFERROR(RANK(D30,$D$26:$D$60)+COUNTIF($D$26:D30,D30)-1,"")</f>
        <v/>
      </c>
      <c r="G30" s="60">
        <v>5</v>
      </c>
      <c r="H30" s="199" t="str">
        <f t="shared" si="4"/>
        <v/>
      </c>
      <c r="I30" s="65" t="str">
        <f t="shared" si="5"/>
        <v/>
      </c>
      <c r="J30" s="192"/>
      <c r="K30" s="192"/>
      <c r="L30" s="194" t="str">
        <f t="shared" si="0"/>
        <v/>
      </c>
      <c r="M30" s="61">
        <f>SUMIF('4. Option evaluation'!$D$27:$O$27, "yes", '4. Option evaluation'!$D34:$O34)</f>
        <v>0</v>
      </c>
      <c r="N30" s="61" t="str">
        <f>IFERROR(D30-'6. Calculation of scores'!D31*'6. Calculation of scores'!D$25,"")</f>
        <v/>
      </c>
      <c r="O30" s="61" t="str">
        <f t="shared" si="6"/>
        <v/>
      </c>
      <c r="Q30" s="13" t="str">
        <f>IFERROR(RANK(O30,$O$26:$O$60)+COUNTIF($O$26:O30,O30)-1,"")</f>
        <v/>
      </c>
      <c r="R30" s="60">
        <v>5</v>
      </c>
      <c r="S30" s="199" t="str">
        <f t="shared" si="7"/>
        <v/>
      </c>
      <c r="T30" s="124" t="str">
        <f t="shared" si="1"/>
        <v/>
      </c>
      <c r="U30" s="65">
        <f t="shared" si="2"/>
        <v>0</v>
      </c>
      <c r="V30" s="65" t="str">
        <f t="shared" si="3"/>
        <v/>
      </c>
    </row>
    <row r="31" spans="2:22" x14ac:dyDescent="0.3">
      <c r="B31" s="2" t="s">
        <v>54</v>
      </c>
      <c r="C31" s="60" t="str">
        <f>'6. Calculation of scores'!C32</f>
        <v/>
      </c>
      <c r="D31" s="65" t="str">
        <f>'6. Calculation of scores'!P32</f>
        <v/>
      </c>
      <c r="F31" s="191" t="str">
        <f>IFERROR(RANK(D31,$D$26:$D$60)+COUNTIF($D$26:D31,D31)-1,"")</f>
        <v/>
      </c>
      <c r="G31" s="60">
        <v>6</v>
      </c>
      <c r="H31" s="199" t="str">
        <f t="shared" si="4"/>
        <v/>
      </c>
      <c r="I31" s="65" t="str">
        <f t="shared" si="5"/>
        <v/>
      </c>
      <c r="J31" s="192"/>
      <c r="K31" s="192"/>
      <c r="L31" s="194" t="str">
        <f t="shared" si="0"/>
        <v/>
      </c>
      <c r="M31" s="61">
        <f>SUMIF('4. Option evaluation'!$D$27:$O$27, "yes", '4. Option evaluation'!$D35:$O35)</f>
        <v>0</v>
      </c>
      <c r="N31" s="61" t="str">
        <f>IFERROR(D31-'6. Calculation of scores'!D32*'6. Calculation of scores'!D$25,"")</f>
        <v/>
      </c>
      <c r="O31" s="61" t="str">
        <f t="shared" si="6"/>
        <v/>
      </c>
      <c r="Q31" s="13" t="str">
        <f>IFERROR(RANK(O31,$O$26:$O$60)+COUNTIF($O$26:O31,O31)-1,"")</f>
        <v/>
      </c>
      <c r="R31" s="60">
        <v>6</v>
      </c>
      <c r="S31" s="199" t="str">
        <f t="shared" si="7"/>
        <v/>
      </c>
      <c r="T31" s="124" t="str">
        <f t="shared" si="1"/>
        <v/>
      </c>
      <c r="U31" s="65">
        <f t="shared" si="2"/>
        <v>0</v>
      </c>
      <c r="V31" s="65" t="str">
        <f t="shared" si="3"/>
        <v/>
      </c>
    </row>
    <row r="32" spans="2:22" x14ac:dyDescent="0.3">
      <c r="B32" s="2" t="s">
        <v>55</v>
      </c>
      <c r="C32" s="60" t="str">
        <f>'6. Calculation of scores'!C33</f>
        <v/>
      </c>
      <c r="D32" s="65" t="str">
        <f>'6. Calculation of scores'!P33</f>
        <v/>
      </c>
      <c r="F32" s="191" t="str">
        <f>IFERROR(RANK(D32,$D$26:$D$60)+COUNTIF($D$26:D32,D32)-1,"")</f>
        <v/>
      </c>
      <c r="G32" s="60">
        <v>7</v>
      </c>
      <c r="H32" s="199" t="str">
        <f t="shared" si="4"/>
        <v/>
      </c>
      <c r="I32" s="65" t="str">
        <f t="shared" si="5"/>
        <v/>
      </c>
      <c r="J32" s="192"/>
      <c r="K32" s="192"/>
      <c r="L32" s="194" t="str">
        <f t="shared" si="0"/>
        <v/>
      </c>
      <c r="M32" s="61">
        <f>SUMIF('4. Option evaluation'!$D$27:$O$27, "yes", '4. Option evaluation'!$D36:$O36)</f>
        <v>0</v>
      </c>
      <c r="N32" s="61" t="str">
        <f>IFERROR(D32-'6. Calculation of scores'!D33*'6. Calculation of scores'!D$25,"")</f>
        <v/>
      </c>
      <c r="O32" s="61" t="str">
        <f t="shared" si="6"/>
        <v/>
      </c>
      <c r="Q32" s="13" t="str">
        <f>IFERROR(RANK(O32,$O$26:$O$60)+COUNTIF($O$26:O32,O32)-1,"")</f>
        <v/>
      </c>
      <c r="R32" s="60">
        <v>7</v>
      </c>
      <c r="S32" s="199" t="str">
        <f t="shared" si="7"/>
        <v/>
      </c>
      <c r="T32" s="124" t="str">
        <f t="shared" si="1"/>
        <v/>
      </c>
      <c r="U32" s="65">
        <f t="shared" si="2"/>
        <v>0</v>
      </c>
      <c r="V32" s="65" t="str">
        <f t="shared" si="3"/>
        <v/>
      </c>
    </row>
    <row r="33" spans="2:22" x14ac:dyDescent="0.3">
      <c r="B33" s="2" t="s">
        <v>56</v>
      </c>
      <c r="C33" s="60" t="str">
        <f>'6. Calculation of scores'!C34</f>
        <v/>
      </c>
      <c r="D33" s="65" t="str">
        <f>'6. Calculation of scores'!P34</f>
        <v/>
      </c>
      <c r="F33" s="191" t="str">
        <f>IFERROR(RANK(D33,$D$26:$D$60)+COUNTIF($D$26:D33,D33)-1,"")</f>
        <v/>
      </c>
      <c r="G33" s="60">
        <v>8</v>
      </c>
      <c r="H33" s="199" t="str">
        <f t="shared" si="4"/>
        <v/>
      </c>
      <c r="I33" s="65" t="str">
        <f t="shared" si="5"/>
        <v/>
      </c>
      <c r="J33" s="192"/>
      <c r="K33" s="192"/>
      <c r="L33" s="194" t="str">
        <f t="shared" si="0"/>
        <v/>
      </c>
      <c r="M33" s="61">
        <f>SUMIF('4. Option evaluation'!$D$27:$O$27, "yes", '4. Option evaluation'!$D37:$O37)</f>
        <v>0</v>
      </c>
      <c r="N33" s="61" t="str">
        <f>IFERROR(D33-'6. Calculation of scores'!D34*'6. Calculation of scores'!D$25,"")</f>
        <v/>
      </c>
      <c r="O33" s="61" t="str">
        <f t="shared" si="6"/>
        <v/>
      </c>
      <c r="Q33" s="13" t="str">
        <f>IFERROR(RANK(O33,$O$26:$O$60)+COUNTIF($O$26:O33,O33)-1,"")</f>
        <v/>
      </c>
      <c r="R33" s="60">
        <v>8</v>
      </c>
      <c r="S33" s="199" t="str">
        <f t="shared" si="7"/>
        <v/>
      </c>
      <c r="T33" s="124" t="str">
        <f t="shared" si="1"/>
        <v/>
      </c>
      <c r="U33" s="65">
        <f t="shared" si="2"/>
        <v>0</v>
      </c>
      <c r="V33" s="65" t="str">
        <f t="shared" si="3"/>
        <v/>
      </c>
    </row>
    <row r="34" spans="2:22" x14ac:dyDescent="0.3">
      <c r="B34" s="2" t="s">
        <v>57</v>
      </c>
      <c r="C34" s="60" t="str">
        <f>'6. Calculation of scores'!C35</f>
        <v/>
      </c>
      <c r="D34" s="65" t="str">
        <f>'6. Calculation of scores'!P35</f>
        <v/>
      </c>
      <c r="F34" s="191" t="str">
        <f>IFERROR(RANK(D34,$D$26:$D$60)+COUNTIF($D$26:D34,D34)-1,"")</f>
        <v/>
      </c>
      <c r="G34" s="60">
        <v>9</v>
      </c>
      <c r="H34" s="199" t="str">
        <f t="shared" si="4"/>
        <v/>
      </c>
      <c r="I34" s="65" t="str">
        <f t="shared" si="5"/>
        <v/>
      </c>
      <c r="J34" s="192"/>
      <c r="K34" s="192"/>
      <c r="L34" s="194" t="str">
        <f t="shared" si="0"/>
        <v/>
      </c>
      <c r="M34" s="61">
        <f>SUMIF('4. Option evaluation'!$D$27:$O$27, "yes", '4. Option evaluation'!$D38:$O38)</f>
        <v>0</v>
      </c>
      <c r="N34" s="61" t="str">
        <f>IFERROR(D34-'6. Calculation of scores'!D35*'6. Calculation of scores'!D$25,"")</f>
        <v/>
      </c>
      <c r="O34" s="61" t="str">
        <f t="shared" si="6"/>
        <v/>
      </c>
      <c r="Q34" s="13" t="str">
        <f>IFERROR(RANK(O34,$O$26:$O$60)+COUNTIF($O$26:O34,O34)-1,"")</f>
        <v/>
      </c>
      <c r="R34" s="60">
        <v>9</v>
      </c>
      <c r="S34" s="199" t="str">
        <f t="shared" si="7"/>
        <v/>
      </c>
      <c r="T34" s="124" t="str">
        <f t="shared" si="1"/>
        <v/>
      </c>
      <c r="U34" s="65">
        <f t="shared" si="2"/>
        <v>0</v>
      </c>
      <c r="V34" s="65" t="str">
        <f t="shared" si="3"/>
        <v/>
      </c>
    </row>
    <row r="35" spans="2:22" x14ac:dyDescent="0.3">
      <c r="B35" s="2" t="s">
        <v>58</v>
      </c>
      <c r="C35" s="60" t="str">
        <f>'6. Calculation of scores'!C36</f>
        <v/>
      </c>
      <c r="D35" s="65" t="str">
        <f>'6. Calculation of scores'!P36</f>
        <v/>
      </c>
      <c r="F35" s="191" t="str">
        <f>IFERROR(RANK(D35,$D$26:$D$60)+COUNTIF($D$26:D35,D35)-1,"")</f>
        <v/>
      </c>
      <c r="G35" s="60">
        <v>10</v>
      </c>
      <c r="H35" s="199" t="str">
        <f t="shared" si="4"/>
        <v/>
      </c>
      <c r="I35" s="65" t="str">
        <f t="shared" si="5"/>
        <v/>
      </c>
      <c r="J35" s="192"/>
      <c r="K35" s="192"/>
      <c r="L35" s="194" t="str">
        <f t="shared" si="0"/>
        <v/>
      </c>
      <c r="M35" s="61">
        <f>SUMIF('4. Option evaluation'!$D$27:$O$27, "yes", '4. Option evaluation'!$D39:$O39)</f>
        <v>0</v>
      </c>
      <c r="N35" s="61" t="str">
        <f>IFERROR(D35-'6. Calculation of scores'!D36*'6. Calculation of scores'!D$25,"")</f>
        <v/>
      </c>
      <c r="O35" s="61" t="str">
        <f t="shared" si="6"/>
        <v/>
      </c>
      <c r="Q35" s="13" t="str">
        <f>IFERROR(RANK(O35,$O$26:$O$60)+COUNTIF($O$26:O35,O35)-1,"")</f>
        <v/>
      </c>
      <c r="R35" s="60">
        <v>10</v>
      </c>
      <c r="S35" s="199" t="str">
        <f t="shared" si="7"/>
        <v/>
      </c>
      <c r="T35" s="124" t="str">
        <f t="shared" si="1"/>
        <v/>
      </c>
      <c r="U35" s="65">
        <f t="shared" si="2"/>
        <v>0</v>
      </c>
      <c r="V35" s="65" t="str">
        <f t="shared" si="3"/>
        <v/>
      </c>
    </row>
    <row r="36" spans="2:22" x14ac:dyDescent="0.3">
      <c r="B36" s="2" t="s">
        <v>59</v>
      </c>
      <c r="C36" s="60" t="str">
        <f>'6. Calculation of scores'!C37</f>
        <v/>
      </c>
      <c r="D36" s="65" t="str">
        <f>'6. Calculation of scores'!P37</f>
        <v/>
      </c>
      <c r="F36" s="191" t="str">
        <f>IFERROR(RANK(D36,$D$26:$D$60)+COUNTIF($D$26:D36,D36)-1,"")</f>
        <v/>
      </c>
      <c r="G36" s="60">
        <v>11</v>
      </c>
      <c r="H36" s="199" t="str">
        <f t="shared" si="4"/>
        <v/>
      </c>
      <c r="I36" s="65" t="str">
        <f t="shared" si="5"/>
        <v/>
      </c>
      <c r="J36" s="192"/>
      <c r="K36" s="192"/>
      <c r="L36" s="194" t="str">
        <f t="shared" si="0"/>
        <v/>
      </c>
      <c r="M36" s="61">
        <f>SUMIF('4. Option evaluation'!$D$27:$O$27, "yes", '4. Option evaluation'!$D40:$O40)</f>
        <v>0</v>
      </c>
      <c r="N36" s="61" t="str">
        <f>IFERROR(D36-'6. Calculation of scores'!D37*'6. Calculation of scores'!D$25,"")</f>
        <v/>
      </c>
      <c r="O36" s="61" t="str">
        <f t="shared" si="6"/>
        <v/>
      </c>
      <c r="Q36" s="13" t="str">
        <f>IFERROR(RANK(O36,$O$26:$O$60)+COUNTIF($O$26:O36,O36)-1,"")</f>
        <v/>
      </c>
      <c r="R36" s="60">
        <v>11</v>
      </c>
      <c r="S36" s="199" t="str">
        <f t="shared" si="7"/>
        <v/>
      </c>
      <c r="T36" s="124" t="str">
        <f t="shared" si="1"/>
        <v/>
      </c>
      <c r="U36" s="65">
        <f t="shared" si="2"/>
        <v>0</v>
      </c>
      <c r="V36" s="65" t="str">
        <f t="shared" si="3"/>
        <v/>
      </c>
    </row>
    <row r="37" spans="2:22" x14ac:dyDescent="0.3">
      <c r="B37" s="2" t="s">
        <v>60</v>
      </c>
      <c r="C37" s="60" t="str">
        <f>'6. Calculation of scores'!C38</f>
        <v/>
      </c>
      <c r="D37" s="65" t="str">
        <f>'6. Calculation of scores'!P38</f>
        <v/>
      </c>
      <c r="F37" s="191" t="str">
        <f>IFERROR(RANK(D37,$D$26:$D$60)+COUNTIF($D$26:D37,D37)-1,"")</f>
        <v/>
      </c>
      <c r="G37" s="60">
        <v>12</v>
      </c>
      <c r="H37" s="199" t="str">
        <f t="shared" si="4"/>
        <v/>
      </c>
      <c r="I37" s="65" t="str">
        <f t="shared" si="5"/>
        <v/>
      </c>
      <c r="J37" s="192"/>
      <c r="K37" s="192"/>
      <c r="L37" s="194" t="str">
        <f t="shared" si="0"/>
        <v/>
      </c>
      <c r="M37" s="61">
        <f>SUMIF('4. Option evaluation'!$D$27:$O$27, "yes", '4. Option evaluation'!$D41:$O41)</f>
        <v>0</v>
      </c>
      <c r="N37" s="61" t="str">
        <f>IFERROR(D37-'6. Calculation of scores'!D38*'6. Calculation of scores'!D$25,"")</f>
        <v/>
      </c>
      <c r="O37" s="61" t="str">
        <f t="shared" si="6"/>
        <v/>
      </c>
      <c r="Q37" s="13" t="str">
        <f>IFERROR(RANK(O37,$O$26:$O$60)+COUNTIF($O$26:O37,O37)-1,"")</f>
        <v/>
      </c>
      <c r="R37" s="60">
        <v>12</v>
      </c>
      <c r="S37" s="199" t="str">
        <f t="shared" si="7"/>
        <v/>
      </c>
      <c r="T37" s="124" t="str">
        <f t="shared" si="1"/>
        <v/>
      </c>
      <c r="U37" s="65">
        <f t="shared" si="2"/>
        <v>0</v>
      </c>
      <c r="V37" s="65" t="str">
        <f t="shared" si="3"/>
        <v/>
      </c>
    </row>
    <row r="38" spans="2:22" x14ac:dyDescent="0.3">
      <c r="B38" s="2" t="s">
        <v>61</v>
      </c>
      <c r="C38" s="60" t="str">
        <f>'6. Calculation of scores'!C39</f>
        <v/>
      </c>
      <c r="D38" s="65" t="str">
        <f>'6. Calculation of scores'!P39</f>
        <v/>
      </c>
      <c r="F38" s="191" t="str">
        <f>IFERROR(RANK(D38,$D$26:$D$60)+COUNTIF($D$26:D38,D38)-1,"")</f>
        <v/>
      </c>
      <c r="G38" s="60">
        <v>13</v>
      </c>
      <c r="H38" s="199" t="str">
        <f t="shared" si="4"/>
        <v/>
      </c>
      <c r="I38" s="65" t="str">
        <f t="shared" si="5"/>
        <v/>
      </c>
      <c r="J38" s="192"/>
      <c r="K38" s="192"/>
      <c r="L38" s="194" t="str">
        <f t="shared" si="0"/>
        <v/>
      </c>
      <c r="M38" s="61">
        <f>SUMIF('4. Option evaluation'!$D$27:$O$27, "yes", '4. Option evaluation'!$D42:$O42)</f>
        <v>0</v>
      </c>
      <c r="N38" s="61" t="str">
        <f>IFERROR(D38-'6. Calculation of scores'!D39*'6. Calculation of scores'!D$25,"")</f>
        <v/>
      </c>
      <c r="O38" s="61" t="str">
        <f t="shared" si="6"/>
        <v/>
      </c>
      <c r="Q38" s="13" t="str">
        <f>IFERROR(RANK(O38,$O$26:$O$60)+COUNTIF($O$26:O38,O38)-1,"")</f>
        <v/>
      </c>
      <c r="R38" s="60">
        <v>13</v>
      </c>
      <c r="S38" s="199" t="str">
        <f t="shared" si="7"/>
        <v/>
      </c>
      <c r="T38" s="124" t="str">
        <f t="shared" si="1"/>
        <v/>
      </c>
      <c r="U38" s="65">
        <f t="shared" si="2"/>
        <v>0</v>
      </c>
      <c r="V38" s="65" t="str">
        <f t="shared" si="3"/>
        <v/>
      </c>
    </row>
    <row r="39" spans="2:22" x14ac:dyDescent="0.3">
      <c r="B39" s="2" t="s">
        <v>62</v>
      </c>
      <c r="C39" s="60" t="str">
        <f>'6. Calculation of scores'!C40</f>
        <v/>
      </c>
      <c r="D39" s="65" t="str">
        <f>'6. Calculation of scores'!P40</f>
        <v/>
      </c>
      <c r="F39" s="191" t="str">
        <f>IFERROR(RANK(D39,$D$26:$D$60)+COUNTIF($D$26:D39,D39)-1,"")</f>
        <v/>
      </c>
      <c r="G39" s="60">
        <v>14</v>
      </c>
      <c r="H39" s="199" t="str">
        <f t="shared" si="4"/>
        <v/>
      </c>
      <c r="I39" s="65" t="str">
        <f t="shared" si="5"/>
        <v/>
      </c>
      <c r="J39" s="192"/>
      <c r="K39" s="192"/>
      <c r="L39" s="194" t="str">
        <f t="shared" si="0"/>
        <v/>
      </c>
      <c r="M39" s="61">
        <f>SUMIF('4. Option evaluation'!$D$27:$O$27, "yes", '4. Option evaluation'!$D43:$O43)</f>
        <v>0</v>
      </c>
      <c r="N39" s="61" t="str">
        <f>IFERROR(D39-'6. Calculation of scores'!D40*'6. Calculation of scores'!D$25,"")</f>
        <v/>
      </c>
      <c r="O39" s="61" t="str">
        <f t="shared" si="6"/>
        <v/>
      </c>
      <c r="Q39" s="13" t="str">
        <f>IFERROR(RANK(O39,$O$26:$O$60)+COUNTIF($O$26:O39,O39)-1,"")</f>
        <v/>
      </c>
      <c r="R39" s="60">
        <v>14</v>
      </c>
      <c r="S39" s="199" t="str">
        <f t="shared" si="7"/>
        <v/>
      </c>
      <c r="T39" s="124" t="str">
        <f t="shared" si="1"/>
        <v/>
      </c>
      <c r="U39" s="65">
        <f t="shared" si="2"/>
        <v>0</v>
      </c>
      <c r="V39" s="65" t="str">
        <f t="shared" si="3"/>
        <v/>
      </c>
    </row>
    <row r="40" spans="2:22" x14ac:dyDescent="0.3">
      <c r="B40" s="2" t="s">
        <v>63</v>
      </c>
      <c r="C40" s="60" t="str">
        <f>'6. Calculation of scores'!C41</f>
        <v/>
      </c>
      <c r="D40" s="65" t="str">
        <f>'6. Calculation of scores'!P41</f>
        <v/>
      </c>
      <c r="F40" s="191" t="str">
        <f>IFERROR(RANK(D40,$D$26:$D$60)+COUNTIF($D$26:D40,D40)-1,"")</f>
        <v/>
      </c>
      <c r="G40" s="60">
        <v>15</v>
      </c>
      <c r="H40" s="199" t="str">
        <f t="shared" si="4"/>
        <v/>
      </c>
      <c r="I40" s="65" t="str">
        <f t="shared" si="5"/>
        <v/>
      </c>
      <c r="J40" s="192"/>
      <c r="K40" s="192"/>
      <c r="L40" s="194" t="str">
        <f t="shared" si="0"/>
        <v/>
      </c>
      <c r="M40" s="61">
        <f>SUMIF('4. Option evaluation'!$D$27:$O$27, "yes", '4. Option evaluation'!$D44:$O44)</f>
        <v>0</v>
      </c>
      <c r="N40" s="61" t="str">
        <f>IFERROR(D40-'6. Calculation of scores'!D41*'6. Calculation of scores'!D$25,"")</f>
        <v/>
      </c>
      <c r="O40" s="61" t="str">
        <f t="shared" si="6"/>
        <v/>
      </c>
      <c r="Q40" s="13" t="str">
        <f>IFERROR(RANK(O40,$O$26:$O$60)+COUNTIF($O$26:O40,O40)-1,"")</f>
        <v/>
      </c>
      <c r="R40" s="60">
        <v>15</v>
      </c>
      <c r="S40" s="199" t="str">
        <f t="shared" si="7"/>
        <v/>
      </c>
      <c r="T40" s="124" t="str">
        <f t="shared" si="1"/>
        <v/>
      </c>
      <c r="U40" s="65">
        <f t="shared" si="2"/>
        <v>0</v>
      </c>
      <c r="V40" s="65" t="str">
        <f t="shared" si="3"/>
        <v/>
      </c>
    </row>
    <row r="41" spans="2:22" x14ac:dyDescent="0.3">
      <c r="B41" s="2" t="s">
        <v>64</v>
      </c>
      <c r="C41" s="60" t="str">
        <f>'6. Calculation of scores'!C42</f>
        <v/>
      </c>
      <c r="D41" s="65" t="str">
        <f>'6. Calculation of scores'!P42</f>
        <v/>
      </c>
      <c r="F41" s="191" t="str">
        <f>IFERROR(RANK(D41,$D$26:$D$60)+COUNTIF($D$26:D41,D41)-1,"")</f>
        <v/>
      </c>
      <c r="G41" s="60">
        <v>16</v>
      </c>
      <c r="H41" s="199" t="str">
        <f t="shared" si="4"/>
        <v/>
      </c>
      <c r="I41" s="65" t="str">
        <f t="shared" si="5"/>
        <v/>
      </c>
      <c r="J41" s="192"/>
      <c r="K41" s="192"/>
      <c r="L41" s="194" t="str">
        <f t="shared" si="0"/>
        <v/>
      </c>
      <c r="M41" s="61">
        <f>SUMIF('4. Option evaluation'!$D$27:$O$27, "yes", '4. Option evaluation'!$D45:$O45)</f>
        <v>0</v>
      </c>
      <c r="N41" s="61" t="str">
        <f>IFERROR(D41-'6. Calculation of scores'!D42*'6. Calculation of scores'!D$25,"")</f>
        <v/>
      </c>
      <c r="O41" s="61" t="str">
        <f t="shared" si="6"/>
        <v/>
      </c>
      <c r="Q41" s="13" t="str">
        <f>IFERROR(RANK(O41,$O$26:$O$60)+COUNTIF($O$26:O41,O41)-1,"")</f>
        <v/>
      </c>
      <c r="R41" s="60">
        <v>16</v>
      </c>
      <c r="S41" s="199" t="str">
        <f t="shared" si="7"/>
        <v/>
      </c>
      <c r="T41" s="124" t="str">
        <f t="shared" si="1"/>
        <v/>
      </c>
      <c r="U41" s="65">
        <f t="shared" si="2"/>
        <v>0</v>
      </c>
      <c r="V41" s="65" t="str">
        <f t="shared" si="3"/>
        <v/>
      </c>
    </row>
    <row r="42" spans="2:22" x14ac:dyDescent="0.3">
      <c r="B42" s="2" t="s">
        <v>65</v>
      </c>
      <c r="C42" s="60" t="str">
        <f>'6. Calculation of scores'!C43</f>
        <v/>
      </c>
      <c r="D42" s="65" t="str">
        <f>'6. Calculation of scores'!P43</f>
        <v/>
      </c>
      <c r="F42" s="191" t="str">
        <f>IFERROR(RANK(D42,$D$26:$D$60)+COUNTIF($D$26:D42,D42)-1,"")</f>
        <v/>
      </c>
      <c r="G42" s="60">
        <v>17</v>
      </c>
      <c r="H42" s="199" t="str">
        <f t="shared" si="4"/>
        <v/>
      </c>
      <c r="I42" s="65" t="str">
        <f t="shared" si="5"/>
        <v/>
      </c>
      <c r="J42" s="192"/>
      <c r="K42" s="192"/>
      <c r="L42" s="194" t="str">
        <f t="shared" si="0"/>
        <v/>
      </c>
      <c r="M42" s="61">
        <f>SUMIF('4. Option evaluation'!$D$27:$O$27, "yes", '4. Option evaluation'!$D46:$O46)</f>
        <v>0</v>
      </c>
      <c r="N42" s="61" t="str">
        <f>IFERROR(D42-'6. Calculation of scores'!D43*'6. Calculation of scores'!D$25,"")</f>
        <v/>
      </c>
      <c r="O42" s="61" t="str">
        <f t="shared" si="6"/>
        <v/>
      </c>
      <c r="Q42" s="13" t="str">
        <f>IFERROR(RANK(O42,$O$26:$O$60)+COUNTIF($O$26:O42,O42)-1,"")</f>
        <v/>
      </c>
      <c r="R42" s="60">
        <v>17</v>
      </c>
      <c r="S42" s="199" t="str">
        <f t="shared" si="7"/>
        <v/>
      </c>
      <c r="T42" s="124" t="str">
        <f t="shared" si="1"/>
        <v/>
      </c>
      <c r="U42" s="65">
        <f t="shared" si="2"/>
        <v>0</v>
      </c>
      <c r="V42" s="65" t="str">
        <f t="shared" si="3"/>
        <v/>
      </c>
    </row>
    <row r="43" spans="2:22" x14ac:dyDescent="0.3">
      <c r="B43" s="2" t="s">
        <v>66</v>
      </c>
      <c r="C43" s="60" t="str">
        <f>'6. Calculation of scores'!C44</f>
        <v/>
      </c>
      <c r="D43" s="65" t="str">
        <f>'6. Calculation of scores'!P44</f>
        <v/>
      </c>
      <c r="F43" s="191" t="str">
        <f>IFERROR(RANK(D43,$D$26:$D$60)+COUNTIF($D$26:D43,D43)-1,"")</f>
        <v/>
      </c>
      <c r="G43" s="60">
        <v>18</v>
      </c>
      <c r="H43" s="199" t="str">
        <f t="shared" si="4"/>
        <v/>
      </c>
      <c r="I43" s="65" t="str">
        <f t="shared" si="5"/>
        <v/>
      </c>
      <c r="J43" s="192"/>
      <c r="K43" s="192"/>
      <c r="L43" s="194" t="str">
        <f t="shared" si="0"/>
        <v/>
      </c>
      <c r="M43" s="61">
        <f>SUMIF('4. Option evaluation'!$D$27:$O$27, "yes", '4. Option evaluation'!$D47:$O47)</f>
        <v>0</v>
      </c>
      <c r="N43" s="61" t="str">
        <f>IFERROR(D43-'6. Calculation of scores'!D44*'6. Calculation of scores'!D$25,"")</f>
        <v/>
      </c>
      <c r="O43" s="61" t="str">
        <f t="shared" si="6"/>
        <v/>
      </c>
      <c r="Q43" s="13" t="str">
        <f>IFERROR(RANK(O43,$O$26:$O$60)+COUNTIF($O$26:O43,O43)-1,"")</f>
        <v/>
      </c>
      <c r="R43" s="60">
        <v>18</v>
      </c>
      <c r="S43" s="199" t="str">
        <f t="shared" si="7"/>
        <v/>
      </c>
      <c r="T43" s="124" t="str">
        <f t="shared" si="1"/>
        <v/>
      </c>
      <c r="U43" s="65">
        <f t="shared" si="2"/>
        <v>0</v>
      </c>
      <c r="V43" s="65" t="str">
        <f t="shared" si="3"/>
        <v/>
      </c>
    </row>
    <row r="44" spans="2:22" x14ac:dyDescent="0.3">
      <c r="B44" s="2" t="s">
        <v>67</v>
      </c>
      <c r="C44" s="60" t="str">
        <f>'6. Calculation of scores'!C45</f>
        <v/>
      </c>
      <c r="D44" s="65" t="str">
        <f>'6. Calculation of scores'!P45</f>
        <v/>
      </c>
      <c r="F44" s="191" t="str">
        <f>IFERROR(RANK(D44,$D$26:$D$60)+COUNTIF($D$26:D44,D44)-1,"")</f>
        <v/>
      </c>
      <c r="G44" s="60">
        <v>19</v>
      </c>
      <c r="H44" s="199" t="str">
        <f t="shared" si="4"/>
        <v/>
      </c>
      <c r="I44" s="65" t="str">
        <f t="shared" si="5"/>
        <v/>
      </c>
      <c r="J44" s="192"/>
      <c r="K44" s="192"/>
      <c r="L44" s="194" t="str">
        <f t="shared" si="0"/>
        <v/>
      </c>
      <c r="M44" s="61">
        <f>SUMIF('4. Option evaluation'!$D$27:$O$27, "yes", '4. Option evaluation'!$D48:$O48)</f>
        <v>0</v>
      </c>
      <c r="N44" s="61" t="str">
        <f>IFERROR(D44-'6. Calculation of scores'!D45*'6. Calculation of scores'!D$25,"")</f>
        <v/>
      </c>
      <c r="O44" s="61" t="str">
        <f t="shared" si="6"/>
        <v/>
      </c>
      <c r="Q44" s="13" t="str">
        <f>IFERROR(RANK(O44,$O$26:$O$60)+COUNTIF($O$26:O44,O44)-1,"")</f>
        <v/>
      </c>
      <c r="R44" s="60">
        <v>19</v>
      </c>
      <c r="S44" s="199" t="str">
        <f t="shared" si="7"/>
        <v/>
      </c>
      <c r="T44" s="124" t="str">
        <f t="shared" si="1"/>
        <v/>
      </c>
      <c r="U44" s="65">
        <f t="shared" si="2"/>
        <v>0</v>
      </c>
      <c r="V44" s="65" t="str">
        <f t="shared" si="3"/>
        <v/>
      </c>
    </row>
    <row r="45" spans="2:22" x14ac:dyDescent="0.3">
      <c r="B45" s="2" t="s">
        <v>68</v>
      </c>
      <c r="C45" s="60" t="str">
        <f>'6. Calculation of scores'!C46</f>
        <v/>
      </c>
      <c r="D45" s="65" t="str">
        <f>'6. Calculation of scores'!P46</f>
        <v/>
      </c>
      <c r="F45" s="191" t="str">
        <f>IFERROR(RANK(D45,$D$26:$D$60)+COUNTIF($D$26:D45,D45)-1,"")</f>
        <v/>
      </c>
      <c r="G45" s="60">
        <v>20</v>
      </c>
      <c r="H45" s="199" t="str">
        <f t="shared" si="4"/>
        <v/>
      </c>
      <c r="I45" s="65" t="str">
        <f t="shared" si="5"/>
        <v/>
      </c>
      <c r="J45" s="192"/>
      <c r="K45" s="192"/>
      <c r="L45" s="194" t="str">
        <f t="shared" si="0"/>
        <v/>
      </c>
      <c r="M45" s="61">
        <f>SUMIF('4. Option evaluation'!$D$27:$O$27, "yes", '4. Option evaluation'!$D49:$O49)</f>
        <v>0</v>
      </c>
      <c r="N45" s="61" t="str">
        <f>IFERROR(D45-'6. Calculation of scores'!D46*'6. Calculation of scores'!D$25,"")</f>
        <v/>
      </c>
      <c r="O45" s="61" t="str">
        <f t="shared" si="6"/>
        <v/>
      </c>
      <c r="Q45" s="13" t="str">
        <f>IFERROR(RANK(O45,$O$26:$O$60)+COUNTIF($O$26:O45,O45)-1,"")</f>
        <v/>
      </c>
      <c r="R45" s="60">
        <v>20</v>
      </c>
      <c r="S45" s="199" t="str">
        <f t="shared" si="7"/>
        <v/>
      </c>
      <c r="T45" s="124" t="str">
        <f t="shared" si="1"/>
        <v/>
      </c>
      <c r="U45" s="65">
        <f t="shared" si="2"/>
        <v>0</v>
      </c>
      <c r="V45" s="65" t="str">
        <f t="shared" si="3"/>
        <v/>
      </c>
    </row>
    <row r="46" spans="2:22" x14ac:dyDescent="0.3">
      <c r="B46" s="2" t="s">
        <v>69</v>
      </c>
      <c r="C46" s="60" t="str">
        <f>'6. Calculation of scores'!C47</f>
        <v/>
      </c>
      <c r="D46" s="65" t="str">
        <f>'6. Calculation of scores'!P47</f>
        <v/>
      </c>
      <c r="F46" s="191" t="str">
        <f>IFERROR(RANK(D46,$D$26:$D$60)+COUNTIF($D$26:D46,D46)-1,"")</f>
        <v/>
      </c>
      <c r="G46" s="60">
        <v>21</v>
      </c>
      <c r="H46" s="199" t="str">
        <f t="shared" si="4"/>
        <v/>
      </c>
      <c r="I46" s="65" t="str">
        <f t="shared" si="5"/>
        <v/>
      </c>
      <c r="J46" s="192"/>
      <c r="K46" s="192"/>
      <c r="L46" s="194" t="str">
        <f t="shared" si="0"/>
        <v/>
      </c>
      <c r="M46" s="61">
        <f>SUMIF('4. Option evaluation'!$D$27:$O$27, "yes", '4. Option evaluation'!$D50:$O50)</f>
        <v>0</v>
      </c>
      <c r="N46" s="61" t="str">
        <f>IFERROR(D46-'6. Calculation of scores'!D47*'6. Calculation of scores'!D$25,"")</f>
        <v/>
      </c>
      <c r="O46" s="61" t="str">
        <f t="shared" si="6"/>
        <v/>
      </c>
      <c r="Q46" s="13" t="str">
        <f>IFERROR(RANK(O46,$O$26:$O$60)+COUNTIF($O$26:O46,O46)-1,"")</f>
        <v/>
      </c>
      <c r="R46" s="60">
        <v>21</v>
      </c>
      <c r="S46" s="199" t="str">
        <f t="shared" si="7"/>
        <v/>
      </c>
      <c r="T46" s="124" t="str">
        <f t="shared" si="1"/>
        <v/>
      </c>
      <c r="U46" s="65">
        <f t="shared" si="2"/>
        <v>0</v>
      </c>
      <c r="V46" s="65" t="str">
        <f t="shared" si="3"/>
        <v/>
      </c>
    </row>
    <row r="47" spans="2:22" x14ac:dyDescent="0.3">
      <c r="B47" s="2" t="s">
        <v>70</v>
      </c>
      <c r="C47" s="60" t="str">
        <f>'6. Calculation of scores'!C48</f>
        <v/>
      </c>
      <c r="D47" s="65" t="str">
        <f>'6. Calculation of scores'!P48</f>
        <v/>
      </c>
      <c r="F47" s="191" t="str">
        <f>IFERROR(RANK(D47,$D$26:$D$60)+COUNTIF($D$26:D47,D47)-1,"")</f>
        <v/>
      </c>
      <c r="G47" s="60">
        <v>22</v>
      </c>
      <c r="H47" s="199" t="str">
        <f t="shared" si="4"/>
        <v/>
      </c>
      <c r="I47" s="65" t="str">
        <f t="shared" si="5"/>
        <v/>
      </c>
      <c r="J47" s="192"/>
      <c r="K47" s="192"/>
      <c r="L47" s="194" t="str">
        <f t="shared" si="0"/>
        <v/>
      </c>
      <c r="M47" s="61">
        <f>SUMIF('4. Option evaluation'!$D$27:$O$27, "yes", '4. Option evaluation'!$D51:$O51)</f>
        <v>0</v>
      </c>
      <c r="N47" s="61" t="str">
        <f>IFERROR(D47-'6. Calculation of scores'!D48*'6. Calculation of scores'!D$25,"")</f>
        <v/>
      </c>
      <c r="O47" s="61" t="str">
        <f t="shared" si="6"/>
        <v/>
      </c>
      <c r="Q47" s="13" t="str">
        <f>IFERROR(RANK(O47,$O$26:$O$60)+COUNTIF($O$26:O47,O47)-1,"")</f>
        <v/>
      </c>
      <c r="R47" s="60">
        <v>22</v>
      </c>
      <c r="S47" s="199" t="str">
        <f t="shared" si="7"/>
        <v/>
      </c>
      <c r="T47" s="124" t="str">
        <f t="shared" si="1"/>
        <v/>
      </c>
      <c r="U47" s="65">
        <f t="shared" si="2"/>
        <v>0</v>
      </c>
      <c r="V47" s="65" t="str">
        <f t="shared" si="3"/>
        <v/>
      </c>
    </row>
    <row r="48" spans="2:22" x14ac:dyDescent="0.3">
      <c r="B48" s="2" t="s">
        <v>71</v>
      </c>
      <c r="C48" s="60" t="str">
        <f>'6. Calculation of scores'!C49</f>
        <v/>
      </c>
      <c r="D48" s="65" t="str">
        <f>'6. Calculation of scores'!P49</f>
        <v/>
      </c>
      <c r="F48" s="191" t="str">
        <f>IFERROR(RANK(D48,$D$26:$D$60)+COUNTIF($D$26:D48,D48)-1,"")</f>
        <v/>
      </c>
      <c r="G48" s="60">
        <v>23</v>
      </c>
      <c r="H48" s="199" t="str">
        <f t="shared" si="4"/>
        <v/>
      </c>
      <c r="I48" s="65" t="str">
        <f t="shared" si="5"/>
        <v/>
      </c>
      <c r="J48" s="192"/>
      <c r="K48" s="192"/>
      <c r="L48" s="194" t="str">
        <f t="shared" si="0"/>
        <v/>
      </c>
      <c r="M48" s="61">
        <f>SUMIF('4. Option evaluation'!$D$27:$O$27, "yes", '4. Option evaluation'!$D52:$O52)</f>
        <v>0</v>
      </c>
      <c r="N48" s="61" t="str">
        <f>IFERROR(D48-'6. Calculation of scores'!D49*'6. Calculation of scores'!D$25,"")</f>
        <v/>
      </c>
      <c r="O48" s="61" t="str">
        <f t="shared" si="6"/>
        <v/>
      </c>
      <c r="Q48" s="13" t="str">
        <f>IFERROR(RANK(O48,$O$26:$O$60)+COUNTIF($O$26:O48,O48)-1,"")</f>
        <v/>
      </c>
      <c r="R48" s="60">
        <v>23</v>
      </c>
      <c r="S48" s="199" t="str">
        <f t="shared" si="7"/>
        <v/>
      </c>
      <c r="T48" s="124" t="str">
        <f t="shared" si="1"/>
        <v/>
      </c>
      <c r="U48" s="65">
        <f t="shared" si="2"/>
        <v>0</v>
      </c>
      <c r="V48" s="65" t="str">
        <f t="shared" si="3"/>
        <v/>
      </c>
    </row>
    <row r="49" spans="2:22" x14ac:dyDescent="0.3">
      <c r="B49" s="2" t="s">
        <v>72</v>
      </c>
      <c r="C49" s="60" t="str">
        <f>'6. Calculation of scores'!C50</f>
        <v/>
      </c>
      <c r="D49" s="65" t="str">
        <f>'6. Calculation of scores'!P50</f>
        <v/>
      </c>
      <c r="F49" s="191" t="str">
        <f>IFERROR(RANK(D49,$D$26:$D$60)+COUNTIF($D$26:D49,D49)-1,"")</f>
        <v/>
      </c>
      <c r="G49" s="60">
        <v>24</v>
      </c>
      <c r="H49" s="199" t="str">
        <f t="shared" si="4"/>
        <v/>
      </c>
      <c r="I49" s="65" t="str">
        <f t="shared" si="5"/>
        <v/>
      </c>
      <c r="J49" s="192"/>
      <c r="K49" s="192"/>
      <c r="L49" s="194" t="str">
        <f t="shared" si="0"/>
        <v/>
      </c>
      <c r="M49" s="61">
        <f>SUMIF('4. Option evaluation'!$D$27:$O$27, "yes", '4. Option evaluation'!$D53:$O53)</f>
        <v>0</v>
      </c>
      <c r="N49" s="61" t="str">
        <f>IFERROR(D49-'6. Calculation of scores'!D50*'6. Calculation of scores'!D$25,"")</f>
        <v/>
      </c>
      <c r="O49" s="61" t="str">
        <f t="shared" si="6"/>
        <v/>
      </c>
      <c r="Q49" s="13" t="str">
        <f>IFERROR(RANK(O49,$O$26:$O$60)+COUNTIF($O$26:O49,O49)-1,"")</f>
        <v/>
      </c>
      <c r="R49" s="60">
        <v>24</v>
      </c>
      <c r="S49" s="199" t="str">
        <f t="shared" si="7"/>
        <v/>
      </c>
      <c r="T49" s="124" t="str">
        <f t="shared" si="1"/>
        <v/>
      </c>
      <c r="U49" s="65">
        <f t="shared" si="2"/>
        <v>0</v>
      </c>
      <c r="V49" s="65" t="str">
        <f t="shared" si="3"/>
        <v/>
      </c>
    </row>
    <row r="50" spans="2:22" x14ac:dyDescent="0.3">
      <c r="B50" s="2" t="s">
        <v>73</v>
      </c>
      <c r="C50" s="60" t="str">
        <f>'6. Calculation of scores'!C51</f>
        <v/>
      </c>
      <c r="D50" s="65" t="str">
        <f>'6. Calculation of scores'!P51</f>
        <v/>
      </c>
      <c r="F50" s="191" t="str">
        <f>IFERROR(RANK(D50,$D$26:$D$60)+COUNTIF($D$26:D50,D50)-1,"")</f>
        <v/>
      </c>
      <c r="G50" s="60">
        <v>25</v>
      </c>
      <c r="H50" s="199" t="str">
        <f t="shared" si="4"/>
        <v/>
      </c>
      <c r="I50" s="65" t="str">
        <f t="shared" si="5"/>
        <v/>
      </c>
      <c r="J50" s="192"/>
      <c r="K50" s="192"/>
      <c r="L50" s="194" t="str">
        <f t="shared" si="0"/>
        <v/>
      </c>
      <c r="M50" s="61">
        <f>SUMIF('4. Option evaluation'!$D$27:$O$27, "yes", '4. Option evaluation'!$D54:$O54)</f>
        <v>0</v>
      </c>
      <c r="N50" s="61" t="str">
        <f>IFERROR(D50-'6. Calculation of scores'!D51*'6. Calculation of scores'!D$25,"")</f>
        <v/>
      </c>
      <c r="O50" s="61" t="str">
        <f t="shared" si="6"/>
        <v/>
      </c>
      <c r="Q50" s="13" t="str">
        <f>IFERROR(RANK(O50,$O$26:$O$60)+COUNTIF($O$26:O50,O50)-1,"")</f>
        <v/>
      </c>
      <c r="R50" s="60">
        <v>25</v>
      </c>
      <c r="S50" s="199" t="str">
        <f t="shared" si="7"/>
        <v/>
      </c>
      <c r="T50" s="124" t="str">
        <f t="shared" si="1"/>
        <v/>
      </c>
      <c r="U50" s="65">
        <f t="shared" si="2"/>
        <v>0</v>
      </c>
      <c r="V50" s="65" t="str">
        <f t="shared" si="3"/>
        <v/>
      </c>
    </row>
    <row r="51" spans="2:22" x14ac:dyDescent="0.3">
      <c r="B51" s="2" t="s">
        <v>74</v>
      </c>
      <c r="C51" s="60" t="str">
        <f>'6. Calculation of scores'!C52</f>
        <v/>
      </c>
      <c r="D51" s="65" t="str">
        <f>'6. Calculation of scores'!P52</f>
        <v/>
      </c>
      <c r="F51" s="191" t="str">
        <f>IFERROR(RANK(D51,$D$26:$D$60)+COUNTIF($D$26:D51,D51)-1,"")</f>
        <v/>
      </c>
      <c r="G51" s="60">
        <v>26</v>
      </c>
      <c r="H51" s="199" t="str">
        <f t="shared" si="4"/>
        <v/>
      </c>
      <c r="I51" s="65" t="str">
        <f t="shared" si="5"/>
        <v/>
      </c>
      <c r="J51" s="192"/>
      <c r="K51" s="192"/>
      <c r="L51" s="194" t="str">
        <f t="shared" si="0"/>
        <v/>
      </c>
      <c r="M51" s="61">
        <f>SUMIF('4. Option evaluation'!$D$27:$O$27, "yes", '4. Option evaluation'!$D55:$O55)</f>
        <v>0</v>
      </c>
      <c r="N51" s="61" t="str">
        <f>IFERROR(D51-'6. Calculation of scores'!D52*'6. Calculation of scores'!D$25,"")</f>
        <v/>
      </c>
      <c r="O51" s="61" t="str">
        <f t="shared" si="6"/>
        <v/>
      </c>
      <c r="Q51" s="13" t="str">
        <f>IFERROR(RANK(O51,$O$26:$O$60)+COUNTIF($O$26:O51,O51)-1,"")</f>
        <v/>
      </c>
      <c r="R51" s="60">
        <v>26</v>
      </c>
      <c r="S51" s="199" t="str">
        <f t="shared" si="7"/>
        <v/>
      </c>
      <c r="T51" s="124" t="str">
        <f t="shared" si="1"/>
        <v/>
      </c>
      <c r="U51" s="65">
        <f t="shared" si="2"/>
        <v>0</v>
      </c>
      <c r="V51" s="65" t="str">
        <f t="shared" si="3"/>
        <v/>
      </c>
    </row>
    <row r="52" spans="2:22" x14ac:dyDescent="0.3">
      <c r="B52" s="2" t="s">
        <v>75</v>
      </c>
      <c r="C52" s="60" t="str">
        <f>'6. Calculation of scores'!C53</f>
        <v/>
      </c>
      <c r="D52" s="65" t="str">
        <f>'6. Calculation of scores'!P53</f>
        <v/>
      </c>
      <c r="F52" s="191" t="str">
        <f>IFERROR(RANK(D52,$D$26:$D$60)+COUNTIF($D$26:D52,D52)-1,"")</f>
        <v/>
      </c>
      <c r="G52" s="60">
        <v>27</v>
      </c>
      <c r="H52" s="199" t="str">
        <f t="shared" si="4"/>
        <v/>
      </c>
      <c r="I52" s="65" t="str">
        <f t="shared" si="5"/>
        <v/>
      </c>
      <c r="J52" s="192"/>
      <c r="K52" s="192"/>
      <c r="L52" s="194" t="str">
        <f t="shared" si="0"/>
        <v/>
      </c>
      <c r="M52" s="61">
        <f>SUMIF('4. Option evaluation'!$D$27:$O$27, "yes", '4. Option evaluation'!$D56:$O56)</f>
        <v>0</v>
      </c>
      <c r="N52" s="61" t="str">
        <f>IFERROR(D52-'6. Calculation of scores'!D53*'6. Calculation of scores'!D$25,"")</f>
        <v/>
      </c>
      <c r="O52" s="61" t="str">
        <f t="shared" si="6"/>
        <v/>
      </c>
      <c r="Q52" s="13" t="str">
        <f>IFERROR(RANK(O52,$O$26:$O$60)+COUNTIF($O$26:O52,O52)-1,"")</f>
        <v/>
      </c>
      <c r="R52" s="60">
        <v>27</v>
      </c>
      <c r="S52" s="199" t="str">
        <f t="shared" si="7"/>
        <v/>
      </c>
      <c r="T52" s="124" t="str">
        <f t="shared" si="1"/>
        <v/>
      </c>
      <c r="U52" s="65">
        <f t="shared" si="2"/>
        <v>0</v>
      </c>
      <c r="V52" s="65" t="str">
        <f t="shared" si="3"/>
        <v/>
      </c>
    </row>
    <row r="53" spans="2:22" x14ac:dyDescent="0.3">
      <c r="B53" s="2" t="s">
        <v>76</v>
      </c>
      <c r="C53" s="60" t="str">
        <f>'6. Calculation of scores'!C54</f>
        <v/>
      </c>
      <c r="D53" s="65" t="str">
        <f>'6. Calculation of scores'!P54</f>
        <v/>
      </c>
      <c r="F53" s="191" t="str">
        <f>IFERROR(RANK(D53,$D$26:$D$60)+COUNTIF($D$26:D53,D53)-1,"")</f>
        <v/>
      </c>
      <c r="G53" s="60">
        <v>28</v>
      </c>
      <c r="H53" s="199" t="str">
        <f t="shared" si="4"/>
        <v/>
      </c>
      <c r="I53" s="65" t="str">
        <f t="shared" si="5"/>
        <v/>
      </c>
      <c r="J53" s="192"/>
      <c r="K53" s="192"/>
      <c r="L53" s="194" t="str">
        <f t="shared" si="0"/>
        <v/>
      </c>
      <c r="M53" s="61">
        <f>SUMIF('4. Option evaluation'!$D$27:$O$27, "yes", '4. Option evaluation'!$D57:$O57)</f>
        <v>0</v>
      </c>
      <c r="N53" s="61" t="str">
        <f>IFERROR(D53-'6. Calculation of scores'!D54*'6. Calculation of scores'!D$25,"")</f>
        <v/>
      </c>
      <c r="O53" s="61" t="str">
        <f t="shared" si="6"/>
        <v/>
      </c>
      <c r="Q53" s="13" t="str">
        <f>IFERROR(RANK(O53,$O$26:$O$60)+COUNTIF($O$26:O53,O53)-1,"")</f>
        <v/>
      </c>
      <c r="R53" s="60">
        <v>28</v>
      </c>
      <c r="S53" s="199" t="str">
        <f t="shared" si="7"/>
        <v/>
      </c>
      <c r="T53" s="124" t="str">
        <f t="shared" si="1"/>
        <v/>
      </c>
      <c r="U53" s="65">
        <f t="shared" si="2"/>
        <v>0</v>
      </c>
      <c r="V53" s="65" t="str">
        <f t="shared" si="3"/>
        <v/>
      </c>
    </row>
    <row r="54" spans="2:22" x14ac:dyDescent="0.3">
      <c r="B54" s="2" t="s">
        <v>77</v>
      </c>
      <c r="C54" s="60" t="str">
        <f>'6. Calculation of scores'!C55</f>
        <v/>
      </c>
      <c r="D54" s="65" t="str">
        <f>'6. Calculation of scores'!P55</f>
        <v/>
      </c>
      <c r="F54" s="191" t="str">
        <f>IFERROR(RANK(D54,$D$26:$D$60)+COUNTIF($D$26:D54,D54)-1,"")</f>
        <v/>
      </c>
      <c r="G54" s="60">
        <v>29</v>
      </c>
      <c r="H54" s="199" t="str">
        <f t="shared" si="4"/>
        <v/>
      </c>
      <c r="I54" s="65" t="str">
        <f t="shared" si="5"/>
        <v/>
      </c>
      <c r="J54" s="192"/>
      <c r="K54" s="192"/>
      <c r="L54" s="194" t="str">
        <f t="shared" si="0"/>
        <v/>
      </c>
      <c r="M54" s="61">
        <f>SUMIF('4. Option evaluation'!$D$27:$O$27, "yes", '4. Option evaluation'!$D58:$O58)</f>
        <v>0</v>
      </c>
      <c r="N54" s="61" t="str">
        <f>IFERROR(D54-'6. Calculation of scores'!D55*'6. Calculation of scores'!D$25,"")</f>
        <v/>
      </c>
      <c r="O54" s="61" t="str">
        <f t="shared" si="6"/>
        <v/>
      </c>
      <c r="Q54" s="13" t="str">
        <f>IFERROR(RANK(O54,$O$26:$O$60)+COUNTIF($O$26:O54,O54)-1,"")</f>
        <v/>
      </c>
      <c r="R54" s="60">
        <v>29</v>
      </c>
      <c r="S54" s="199" t="str">
        <f t="shared" si="7"/>
        <v/>
      </c>
      <c r="T54" s="124" t="str">
        <f t="shared" si="1"/>
        <v/>
      </c>
      <c r="U54" s="65">
        <f t="shared" si="2"/>
        <v>0</v>
      </c>
      <c r="V54" s="65" t="str">
        <f t="shared" si="3"/>
        <v/>
      </c>
    </row>
    <row r="55" spans="2:22" x14ac:dyDescent="0.3">
      <c r="B55" s="2" t="s">
        <v>78</v>
      </c>
      <c r="C55" s="60" t="str">
        <f>'6. Calculation of scores'!C56</f>
        <v/>
      </c>
      <c r="D55" s="65" t="str">
        <f>'6. Calculation of scores'!P56</f>
        <v/>
      </c>
      <c r="F55" s="191" t="str">
        <f>IFERROR(RANK(D55,$D$26:$D$60)+COUNTIF($D$26:D55,D55)-1,"")</f>
        <v/>
      </c>
      <c r="G55" s="60">
        <v>30</v>
      </c>
      <c r="H55" s="199" t="str">
        <f t="shared" si="4"/>
        <v/>
      </c>
      <c r="I55" s="65" t="str">
        <f t="shared" si="5"/>
        <v/>
      </c>
      <c r="J55" s="192"/>
      <c r="K55" s="192"/>
      <c r="L55" s="194" t="str">
        <f t="shared" si="0"/>
        <v/>
      </c>
      <c r="M55" s="61">
        <f>SUMIF('4. Option evaluation'!$D$27:$O$27, "yes", '4. Option evaluation'!$D59:$O59)</f>
        <v>0</v>
      </c>
      <c r="N55" s="61" t="str">
        <f>IFERROR(D55-'6. Calculation of scores'!D56*'6. Calculation of scores'!D$25,"")</f>
        <v/>
      </c>
      <c r="O55" s="61" t="str">
        <f t="shared" si="6"/>
        <v/>
      </c>
      <c r="Q55" s="13" t="str">
        <f>IFERROR(RANK(O55,$O$26:$O$60)+COUNTIF($O$26:O55,O55)-1,"")</f>
        <v/>
      </c>
      <c r="R55" s="60">
        <v>30</v>
      </c>
      <c r="S55" s="199" t="str">
        <f t="shared" si="7"/>
        <v/>
      </c>
      <c r="T55" s="124" t="str">
        <f t="shared" si="1"/>
        <v/>
      </c>
      <c r="U55" s="65">
        <f t="shared" si="2"/>
        <v>0</v>
      </c>
      <c r="V55" s="65" t="str">
        <f t="shared" si="3"/>
        <v/>
      </c>
    </row>
    <row r="56" spans="2:22" x14ac:dyDescent="0.3">
      <c r="B56" s="2" t="s">
        <v>79</v>
      </c>
      <c r="C56" s="60" t="str">
        <f>'6. Calculation of scores'!C57</f>
        <v/>
      </c>
      <c r="D56" s="65" t="str">
        <f>'6. Calculation of scores'!P57</f>
        <v/>
      </c>
      <c r="F56" s="191" t="str">
        <f>IFERROR(RANK(D56,$D$26:$D$60)+COUNTIF($D$26:D56,D56)-1,"")</f>
        <v/>
      </c>
      <c r="G56" s="60">
        <v>31</v>
      </c>
      <c r="H56" s="199" t="str">
        <f t="shared" si="4"/>
        <v/>
      </c>
      <c r="I56" s="65" t="str">
        <f t="shared" si="5"/>
        <v/>
      </c>
      <c r="J56" s="192"/>
      <c r="K56" s="192"/>
      <c r="L56" s="194" t="str">
        <f t="shared" si="0"/>
        <v/>
      </c>
      <c r="M56" s="61">
        <f>SUMIF('4. Option evaluation'!$D$27:$O$27, "yes", '4. Option evaluation'!$D63:$O63)</f>
        <v>0</v>
      </c>
      <c r="N56" s="61" t="str">
        <f>IFERROR(D56-'6. Calculation of scores'!D57*'6. Calculation of scores'!D$25,"")</f>
        <v/>
      </c>
      <c r="O56" s="61" t="str">
        <f t="shared" si="6"/>
        <v/>
      </c>
      <c r="Q56" s="13" t="str">
        <f>IFERROR(RANK(O56,$O$26:$O$60)+COUNTIF($O$26:O56,O56)-1,"")</f>
        <v/>
      </c>
      <c r="R56" s="60">
        <v>31</v>
      </c>
      <c r="S56" s="199" t="str">
        <f t="shared" si="7"/>
        <v/>
      </c>
      <c r="T56" s="124" t="str">
        <f t="shared" si="1"/>
        <v/>
      </c>
      <c r="U56" s="65">
        <f t="shared" si="2"/>
        <v>0</v>
      </c>
      <c r="V56" s="65" t="str">
        <f t="shared" si="3"/>
        <v/>
      </c>
    </row>
    <row r="57" spans="2:22" x14ac:dyDescent="0.3">
      <c r="B57" s="2" t="s">
        <v>80</v>
      </c>
      <c r="C57" s="60" t="str">
        <f>'6. Calculation of scores'!C58</f>
        <v/>
      </c>
      <c r="D57" s="65" t="str">
        <f>'6. Calculation of scores'!P58</f>
        <v/>
      </c>
      <c r="F57" s="191" t="str">
        <f>IFERROR(RANK(D57,$D$26:$D$60)+COUNTIF($D$26:D57,D57)-1,"")</f>
        <v/>
      </c>
      <c r="G57" s="60">
        <v>32</v>
      </c>
      <c r="H57" s="199" t="str">
        <f t="shared" si="4"/>
        <v/>
      </c>
      <c r="I57" s="65" t="str">
        <f t="shared" si="5"/>
        <v/>
      </c>
      <c r="J57" s="192"/>
      <c r="K57" s="192"/>
      <c r="L57" s="194" t="str">
        <f t="shared" si="0"/>
        <v/>
      </c>
      <c r="M57" s="61">
        <f>SUMIF('4. Option evaluation'!$D$27:$O$27, "yes", '4. Option evaluation'!$D61:$O61)</f>
        <v>0</v>
      </c>
      <c r="N57" s="61" t="str">
        <f>IFERROR(D57-'6. Calculation of scores'!D58*'6. Calculation of scores'!D$25,"")</f>
        <v/>
      </c>
      <c r="O57" s="61" t="str">
        <f t="shared" ref="O57:O60" si="8">IFERROR(N57/M57,"")</f>
        <v/>
      </c>
      <c r="Q57" s="13" t="str">
        <f>IFERROR(RANK(O57,$O$26:$O$60)+COUNTIF($O$26:O57,O57)-1,"")</f>
        <v/>
      </c>
      <c r="R57" s="60">
        <v>32</v>
      </c>
      <c r="S57" s="199" t="str">
        <f t="shared" si="7"/>
        <v/>
      </c>
      <c r="T57" s="124" t="str">
        <f t="shared" si="1"/>
        <v/>
      </c>
      <c r="U57" s="65">
        <f t="shared" si="2"/>
        <v>0</v>
      </c>
      <c r="V57" s="65" t="str">
        <f t="shared" si="3"/>
        <v/>
      </c>
    </row>
    <row r="58" spans="2:22" x14ac:dyDescent="0.3">
      <c r="B58" s="2" t="s">
        <v>81</v>
      </c>
      <c r="C58" s="60" t="str">
        <f>'6. Calculation of scores'!C59</f>
        <v/>
      </c>
      <c r="D58" s="65" t="str">
        <f>'6. Calculation of scores'!P59</f>
        <v/>
      </c>
      <c r="F58" s="191" t="str">
        <f>IFERROR(RANK(D58,$D$26:$D$60)+COUNTIF($D$26:D58,D58)-1,"")</f>
        <v/>
      </c>
      <c r="G58" s="60">
        <v>33</v>
      </c>
      <c r="H58" s="199" t="str">
        <f t="shared" si="4"/>
        <v/>
      </c>
      <c r="I58" s="65" t="str">
        <f t="shared" si="5"/>
        <v/>
      </c>
      <c r="J58" s="192"/>
      <c r="K58" s="192"/>
      <c r="L58" s="194" t="str">
        <f t="shared" si="0"/>
        <v/>
      </c>
      <c r="M58" s="61">
        <f>SUMIF('4. Option evaluation'!$D$27:$O$27, "yes", '4. Option evaluation'!$D65:$O65)</f>
        <v>0</v>
      </c>
      <c r="N58" s="61" t="str">
        <f>IFERROR(D58-'6. Calculation of scores'!D59*'6. Calculation of scores'!D$25,"")</f>
        <v/>
      </c>
      <c r="O58" s="61" t="str">
        <f t="shared" si="8"/>
        <v/>
      </c>
      <c r="Q58" s="13" t="str">
        <f>IFERROR(RANK(O58,$O$26:$O$60)+COUNTIF($O$26:O58,O58)-1,"")</f>
        <v/>
      </c>
      <c r="R58" s="60">
        <v>33</v>
      </c>
      <c r="S58" s="199" t="str">
        <f t="shared" si="7"/>
        <v/>
      </c>
      <c r="T58" s="124" t="str">
        <f t="shared" si="1"/>
        <v/>
      </c>
      <c r="U58" s="65">
        <f t="shared" si="2"/>
        <v>0</v>
      </c>
      <c r="V58" s="65" t="str">
        <f t="shared" si="3"/>
        <v/>
      </c>
    </row>
    <row r="59" spans="2:22" x14ac:dyDescent="0.3">
      <c r="B59" s="2" t="s">
        <v>82</v>
      </c>
      <c r="C59" s="60" t="str">
        <f>'6. Calculation of scores'!C60</f>
        <v/>
      </c>
      <c r="D59" s="65" t="str">
        <f>'6. Calculation of scores'!P60</f>
        <v/>
      </c>
      <c r="F59" s="191" t="str">
        <f>IFERROR(RANK(D59,$D$26:$D$60)+COUNTIF($D$26:D59,D59)-1,"")</f>
        <v/>
      </c>
      <c r="G59" s="60">
        <v>34</v>
      </c>
      <c r="H59" s="199" t="str">
        <f t="shared" si="4"/>
        <v/>
      </c>
      <c r="I59" s="65" t="str">
        <f t="shared" si="5"/>
        <v/>
      </c>
      <c r="J59" s="192"/>
      <c r="K59" s="192"/>
      <c r="L59" s="194" t="str">
        <f t="shared" si="0"/>
        <v/>
      </c>
      <c r="M59" s="61">
        <f>SUMIF('4. Option evaluation'!$D$27:$O$27, "yes", '4. Option evaluation'!$D63:$O63)</f>
        <v>0</v>
      </c>
      <c r="N59" s="61" t="str">
        <f>IFERROR(D59-'6. Calculation of scores'!D60*'6. Calculation of scores'!D$25,"")</f>
        <v/>
      </c>
      <c r="O59" s="61" t="str">
        <f t="shared" si="8"/>
        <v/>
      </c>
      <c r="Q59" s="13" t="str">
        <f>IFERROR(RANK(O59,$O$26:$O$60)+COUNTIF($O$26:O59,O59)-1,"")</f>
        <v/>
      </c>
      <c r="R59" s="60">
        <v>34</v>
      </c>
      <c r="S59" s="199" t="str">
        <f t="shared" si="7"/>
        <v/>
      </c>
      <c r="T59" s="124" t="str">
        <f t="shared" si="1"/>
        <v/>
      </c>
      <c r="U59" s="65">
        <f t="shared" si="2"/>
        <v>0</v>
      </c>
      <c r="V59" s="65" t="str">
        <f t="shared" si="3"/>
        <v/>
      </c>
    </row>
    <row r="60" spans="2:22" ht="15" thickBot="1" x14ac:dyDescent="0.35">
      <c r="B60" s="2" t="s">
        <v>83</v>
      </c>
      <c r="C60" s="35" t="str">
        <f>'6. Calculation of scores'!C61</f>
        <v/>
      </c>
      <c r="D60" s="66" t="str">
        <f>'6. Calculation of scores'!P61</f>
        <v/>
      </c>
      <c r="F60" s="191" t="str">
        <f>IFERROR(RANK(D60,$D$26:$D$60)+COUNTIF($D$26:D60,D60)-1,"")</f>
        <v/>
      </c>
      <c r="G60" s="35">
        <v>35</v>
      </c>
      <c r="H60" s="200" t="str">
        <f t="shared" si="4"/>
        <v/>
      </c>
      <c r="I60" s="66" t="str">
        <f>VLOOKUP(H60,$C$26:$D$60,2,FALSE)</f>
        <v/>
      </c>
      <c r="J60" s="192"/>
      <c r="K60" s="192"/>
      <c r="L60" s="195" t="str">
        <f t="shared" si="0"/>
        <v/>
      </c>
      <c r="M60" s="62">
        <f>SUMIF('4. Option evaluation'!$D$27:$O$27, "yes", '4. Option evaluation'!$D67:$O67)</f>
        <v>0</v>
      </c>
      <c r="N60" s="62" t="str">
        <f>IFERROR(D60-'6. Calculation of scores'!D61*'6. Calculation of scores'!D$25,"")</f>
        <v/>
      </c>
      <c r="O60" s="62" t="str">
        <f t="shared" si="8"/>
        <v/>
      </c>
      <c r="Q60" s="13" t="str">
        <f>IFERROR(RANK(O60,$O$26:$O$60)+COUNTIF($O$26:O60,O60)-1,"")</f>
        <v/>
      </c>
      <c r="R60" s="35">
        <v>35</v>
      </c>
      <c r="S60" s="200" t="str">
        <f t="shared" si="7"/>
        <v/>
      </c>
      <c r="T60" s="198" t="str">
        <f t="shared" si="1"/>
        <v/>
      </c>
      <c r="U60" s="66">
        <f t="shared" si="2"/>
        <v>0</v>
      </c>
      <c r="V60" s="66" t="str">
        <f t="shared" si="3"/>
        <v/>
      </c>
    </row>
  </sheetData>
  <sheetProtection sheet="1" objects="1" scenarios="1"/>
  <hyperlinks>
    <hyperlink ref="B1" location="'Front page'!A1" display="Go to Front pag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2" sqref="A2"/>
    </sheetView>
  </sheetViews>
  <sheetFormatPr defaultRowHeight="14.4" x14ac:dyDescent="0.3"/>
  <sheetData>
    <row r="1" spans="2:14" ht="16.8" x14ac:dyDescent="0.3">
      <c r="C1" s="91"/>
    </row>
    <row r="2" spans="2:14" ht="16.8" x14ac:dyDescent="0.3">
      <c r="C2" s="91"/>
    </row>
    <row r="3" spans="2:14" ht="17.399999999999999" thickBot="1" x14ac:dyDescent="0.35">
      <c r="C3" s="91"/>
    </row>
    <row r="4" spans="2:14" ht="16.8" x14ac:dyDescent="0.3">
      <c r="B4">
        <v>1</v>
      </c>
      <c r="C4" s="91">
        <v>5</v>
      </c>
      <c r="D4" s="95">
        <v>0</v>
      </c>
      <c r="E4" s="100">
        <v>0</v>
      </c>
      <c r="F4" s="100">
        <v>0</v>
      </c>
      <c r="G4" s="100">
        <v>2.63</v>
      </c>
      <c r="H4" s="100">
        <v>3.51</v>
      </c>
      <c r="I4" s="100">
        <v>0</v>
      </c>
      <c r="J4" s="100">
        <v>0.42</v>
      </c>
      <c r="K4" s="100">
        <v>0</v>
      </c>
      <c r="L4" s="101">
        <v>0</v>
      </c>
      <c r="N4">
        <f t="shared" ref="N4:N11" si="0">SUM(D4:L4)</f>
        <v>6.56</v>
      </c>
    </row>
    <row r="5" spans="2:14" ht="16.8" x14ac:dyDescent="0.3">
      <c r="B5">
        <v>2</v>
      </c>
      <c r="C5" s="91">
        <v>3</v>
      </c>
      <c r="D5" s="102">
        <v>5.44</v>
      </c>
      <c r="E5" s="103">
        <v>7.69</v>
      </c>
      <c r="F5" s="103">
        <v>5</v>
      </c>
      <c r="G5" s="103">
        <v>7.89</v>
      </c>
      <c r="H5" s="103">
        <v>7.02</v>
      </c>
      <c r="I5" s="103">
        <v>10.53</v>
      </c>
      <c r="J5" s="103">
        <v>4.21</v>
      </c>
      <c r="K5" s="103">
        <v>7.87</v>
      </c>
      <c r="L5" s="104">
        <v>0</v>
      </c>
      <c r="N5">
        <f t="shared" si="0"/>
        <v>55.650000000000006</v>
      </c>
    </row>
    <row r="6" spans="2:14" ht="16.8" x14ac:dyDescent="0.3">
      <c r="B6">
        <v>3</v>
      </c>
      <c r="C6" s="91">
        <v>0.17</v>
      </c>
      <c r="D6" s="102">
        <v>13.13</v>
      </c>
      <c r="E6" s="103">
        <v>13.16</v>
      </c>
      <c r="F6" s="103">
        <v>11</v>
      </c>
      <c r="G6" s="103">
        <v>7.89</v>
      </c>
      <c r="H6" s="103">
        <v>10.53</v>
      </c>
      <c r="I6" s="103">
        <v>0</v>
      </c>
      <c r="J6" s="103">
        <v>0</v>
      </c>
      <c r="K6" s="103">
        <v>13.6</v>
      </c>
      <c r="L6" s="104">
        <v>7.89</v>
      </c>
      <c r="N6">
        <f t="shared" si="0"/>
        <v>77.2</v>
      </c>
    </row>
    <row r="7" spans="2:14" ht="16.8" x14ac:dyDescent="0.3">
      <c r="B7">
        <v>4</v>
      </c>
      <c r="C7" s="91">
        <v>0.6</v>
      </c>
      <c r="D7" s="102">
        <v>11.96</v>
      </c>
      <c r="E7" s="103">
        <v>0</v>
      </c>
      <c r="F7" s="103">
        <v>0</v>
      </c>
      <c r="G7" s="103">
        <v>0</v>
      </c>
      <c r="H7" s="103">
        <v>0</v>
      </c>
      <c r="I7" s="103">
        <v>5.26</v>
      </c>
      <c r="J7" s="103">
        <v>3.16</v>
      </c>
      <c r="K7" s="103">
        <v>0</v>
      </c>
      <c r="L7" s="104">
        <v>7.89</v>
      </c>
      <c r="N7">
        <f t="shared" si="0"/>
        <v>28.27</v>
      </c>
    </row>
    <row r="8" spans="2:14" ht="16.8" x14ac:dyDescent="0.3">
      <c r="B8">
        <v>5</v>
      </c>
      <c r="C8" s="91">
        <v>0.35</v>
      </c>
      <c r="D8" s="102">
        <v>12.64</v>
      </c>
      <c r="E8" s="103">
        <v>12.17</v>
      </c>
      <c r="F8" s="103">
        <v>5</v>
      </c>
      <c r="G8" s="103">
        <v>7.89</v>
      </c>
      <c r="H8" s="103">
        <v>3.51</v>
      </c>
      <c r="I8" s="103">
        <v>5.26</v>
      </c>
      <c r="J8" s="103">
        <v>3.16</v>
      </c>
      <c r="K8" s="103">
        <v>12.21</v>
      </c>
      <c r="L8" s="104">
        <v>7.89</v>
      </c>
      <c r="N8">
        <f t="shared" si="0"/>
        <v>69.72999999999999</v>
      </c>
    </row>
    <row r="9" spans="2:14" ht="16.8" x14ac:dyDescent="0.3">
      <c r="B9">
        <v>6</v>
      </c>
      <c r="C9" s="91">
        <v>0.16</v>
      </c>
      <c r="D9" s="102">
        <v>13.16</v>
      </c>
      <c r="E9" s="103">
        <v>0</v>
      </c>
      <c r="F9" s="103">
        <v>0</v>
      </c>
      <c r="G9" s="103">
        <v>0</v>
      </c>
      <c r="H9" s="103">
        <v>0</v>
      </c>
      <c r="I9" s="103">
        <v>5.26</v>
      </c>
      <c r="J9" s="103">
        <v>0</v>
      </c>
      <c r="K9" s="103">
        <v>0</v>
      </c>
      <c r="L9" s="104">
        <v>0</v>
      </c>
      <c r="N9">
        <f t="shared" si="0"/>
        <v>18.420000000000002</v>
      </c>
    </row>
    <row r="10" spans="2:14" ht="17.399999999999999" thickBot="1" x14ac:dyDescent="0.35">
      <c r="B10">
        <v>7</v>
      </c>
      <c r="C10" s="91">
        <v>0.75</v>
      </c>
      <c r="D10" s="105">
        <v>11.55</v>
      </c>
      <c r="E10" s="106">
        <v>12.85</v>
      </c>
      <c r="F10" s="106">
        <v>5</v>
      </c>
      <c r="G10" s="106">
        <v>10.53</v>
      </c>
      <c r="H10" s="106">
        <v>7.02</v>
      </c>
      <c r="I10" s="106">
        <v>10.53</v>
      </c>
      <c r="J10" s="106">
        <v>10.5</v>
      </c>
      <c r="K10" s="106">
        <v>13.02</v>
      </c>
      <c r="L10" s="107">
        <v>7.89</v>
      </c>
      <c r="N10">
        <f t="shared" si="0"/>
        <v>88.89</v>
      </c>
    </row>
    <row r="11" spans="2:14" ht="16.8" x14ac:dyDescent="0.3">
      <c r="B11" t="s">
        <v>133</v>
      </c>
      <c r="C11" s="91"/>
      <c r="D11" s="1">
        <v>13.16</v>
      </c>
      <c r="E11" s="1">
        <v>13.2</v>
      </c>
      <c r="F11" s="1">
        <v>10.5</v>
      </c>
      <c r="G11" s="1">
        <v>10.5</v>
      </c>
      <c r="H11" s="1">
        <v>10.5</v>
      </c>
      <c r="I11" s="1">
        <v>10.5</v>
      </c>
      <c r="J11" s="1">
        <v>10.5</v>
      </c>
      <c r="K11" s="1">
        <v>13.2</v>
      </c>
      <c r="L11" s="1">
        <v>7.9</v>
      </c>
      <c r="M11" s="1"/>
      <c r="N11" s="1">
        <f t="shared" si="0"/>
        <v>99.960000000000008</v>
      </c>
    </row>
    <row r="12" spans="2:14" ht="16.8" x14ac:dyDescent="0.3">
      <c r="C12" s="91"/>
    </row>
    <row r="13" spans="2:14" ht="16.8" x14ac:dyDescent="0.3">
      <c r="C13" s="91"/>
    </row>
    <row r="14" spans="2:14" ht="16.8" x14ac:dyDescent="0.3">
      <c r="C14" s="91"/>
    </row>
    <row r="15" spans="2:14" ht="16.8" x14ac:dyDescent="0.3">
      <c r="C15" s="91"/>
    </row>
    <row r="16" spans="2:14" ht="16.8" x14ac:dyDescent="0.3">
      <c r="C16" s="91"/>
    </row>
    <row r="17" spans="1:16" ht="16.8" x14ac:dyDescent="0.3">
      <c r="C17" s="91"/>
    </row>
    <row r="18" spans="1:16" ht="16.8" x14ac:dyDescent="0.3">
      <c r="A18" s="97" t="e">
        <f>B18-N4</f>
        <v>#VALUE!</v>
      </c>
      <c r="B18" s="97" t="str">
        <f>'6. Calculation of scores'!P27</f>
        <v/>
      </c>
      <c r="C18" s="91"/>
      <c r="D18" s="97">
        <f t="shared" ref="D18:K19" si="1">D4/D$11*100</f>
        <v>0</v>
      </c>
      <c r="E18" s="97">
        <f t="shared" si="1"/>
        <v>0</v>
      </c>
      <c r="F18" s="97">
        <v>0</v>
      </c>
      <c r="G18" s="97">
        <v>25</v>
      </c>
      <c r="H18" s="97">
        <f>100/3</f>
        <v>33.333333333333336</v>
      </c>
      <c r="I18" s="97">
        <f t="shared" si="1"/>
        <v>0</v>
      </c>
      <c r="J18" s="97">
        <v>4</v>
      </c>
      <c r="K18" s="97">
        <f t="shared" si="1"/>
        <v>0</v>
      </c>
      <c r="L18" s="97">
        <f>L4/L$11*100</f>
        <v>0</v>
      </c>
      <c r="O18" s="98">
        <f t="shared" ref="O18:O19" si="2">K4/K$6*K$11</f>
        <v>0</v>
      </c>
      <c r="P18" s="98">
        <f t="shared" ref="P18:P23" si="3">O18/K$11*100</f>
        <v>0</v>
      </c>
    </row>
    <row r="19" spans="1:16" ht="16.8" x14ac:dyDescent="0.3">
      <c r="A19" s="97" t="e">
        <f t="shared" ref="A19:A24" si="4">B19-N5</f>
        <v>#VALUE!</v>
      </c>
      <c r="B19" s="97" t="str">
        <f>'6. Calculation of scores'!P28</f>
        <v/>
      </c>
      <c r="C19" s="91"/>
      <c r="D19" s="97">
        <f t="shared" si="1"/>
        <v>41.337386018237083</v>
      </c>
      <c r="E19" s="97">
        <v>58</v>
      </c>
      <c r="F19" s="97">
        <v>50</v>
      </c>
      <c r="G19" s="97">
        <v>75</v>
      </c>
      <c r="H19" s="97">
        <f>200/3</f>
        <v>66.666666666666671</v>
      </c>
      <c r="I19" s="97">
        <v>100</v>
      </c>
      <c r="J19" s="97">
        <v>40</v>
      </c>
      <c r="K19" s="97">
        <v>60</v>
      </c>
      <c r="L19" s="97">
        <f>L5/L$11*100</f>
        <v>0</v>
      </c>
      <c r="O19" s="98">
        <f t="shared" si="2"/>
        <v>7.638529411764706</v>
      </c>
      <c r="P19" s="98">
        <f t="shared" si="3"/>
        <v>57.867647058823536</v>
      </c>
    </row>
    <row r="20" spans="1:16" ht="16.8" x14ac:dyDescent="0.3">
      <c r="A20" s="97" t="e">
        <f t="shared" si="4"/>
        <v>#VALUE!</v>
      </c>
      <c r="B20" s="97" t="str">
        <f>'6. Calculation of scores'!P29</f>
        <v/>
      </c>
      <c r="C20" s="91"/>
      <c r="D20" s="97">
        <f>D6/D$11*100</f>
        <v>99.772036474164139</v>
      </c>
      <c r="E20" s="97">
        <v>100</v>
      </c>
      <c r="F20" s="97">
        <v>100</v>
      </c>
      <c r="G20" s="97">
        <v>75</v>
      </c>
      <c r="H20" s="97">
        <v>100</v>
      </c>
      <c r="I20" s="97">
        <f t="shared" ref="I20" si="5">I6/I$11*100</f>
        <v>0</v>
      </c>
      <c r="J20" s="97">
        <v>0</v>
      </c>
      <c r="K20" s="97">
        <v>100</v>
      </c>
      <c r="L20" s="97">
        <v>100</v>
      </c>
      <c r="O20" s="98">
        <f>K6/K$6*K$11</f>
        <v>13.2</v>
      </c>
      <c r="P20" s="98">
        <f t="shared" si="3"/>
        <v>100</v>
      </c>
    </row>
    <row r="21" spans="1:16" ht="16.8" x14ac:dyDescent="0.3">
      <c r="A21" s="97" t="e">
        <f t="shared" si="4"/>
        <v>#VALUE!</v>
      </c>
      <c r="B21" s="97" t="str">
        <f>'6. Calculation of scores'!P30</f>
        <v/>
      </c>
      <c r="C21" s="91"/>
      <c r="D21" s="97">
        <f t="shared" ref="D21:K21" si="6">D7/D$11*100</f>
        <v>90.881458966565347</v>
      </c>
      <c r="E21" s="97">
        <f t="shared" si="6"/>
        <v>0</v>
      </c>
      <c r="F21" s="97">
        <v>0</v>
      </c>
      <c r="G21" s="97">
        <v>0</v>
      </c>
      <c r="H21" s="97">
        <v>0</v>
      </c>
      <c r="I21" s="97">
        <v>50</v>
      </c>
      <c r="J21" s="97">
        <v>30</v>
      </c>
      <c r="K21" s="97">
        <f t="shared" si="6"/>
        <v>0</v>
      </c>
      <c r="L21" s="97">
        <v>100</v>
      </c>
      <c r="O21" s="98">
        <f t="shared" ref="O21:O24" si="7">K7/K$6*K$11</f>
        <v>0</v>
      </c>
      <c r="P21" s="98">
        <f t="shared" si="3"/>
        <v>0</v>
      </c>
    </row>
    <row r="22" spans="1:16" ht="16.8" x14ac:dyDescent="0.3">
      <c r="A22" s="97" t="e">
        <f t="shared" si="4"/>
        <v>#VALUE!</v>
      </c>
      <c r="B22" s="97" t="str">
        <f>'6. Calculation of scores'!P31</f>
        <v/>
      </c>
      <c r="C22" s="91"/>
      <c r="D22" s="97">
        <f t="shared" ref="D22" si="8">D8/D$11*100</f>
        <v>96.048632218844986</v>
      </c>
      <c r="E22" s="97">
        <v>92</v>
      </c>
      <c r="F22" s="97">
        <v>50</v>
      </c>
      <c r="G22" s="97">
        <v>75</v>
      </c>
      <c r="H22" s="97">
        <f>100/3</f>
        <v>33.333333333333336</v>
      </c>
      <c r="I22" s="97">
        <v>50</v>
      </c>
      <c r="J22" s="97">
        <v>30</v>
      </c>
      <c r="K22" s="97">
        <v>90</v>
      </c>
      <c r="L22" s="97">
        <v>100</v>
      </c>
      <c r="O22" s="98">
        <f t="shared" si="7"/>
        <v>11.850882352941177</v>
      </c>
      <c r="P22" s="98">
        <f t="shared" si="3"/>
        <v>89.779411764705898</v>
      </c>
    </row>
    <row r="23" spans="1:16" x14ac:dyDescent="0.3">
      <c r="A23" s="97" t="e">
        <f t="shared" si="4"/>
        <v>#VALUE!</v>
      </c>
      <c r="B23" s="97" t="str">
        <f>'6. Calculation of scores'!P32</f>
        <v/>
      </c>
      <c r="D23" s="97">
        <f t="shared" ref="D23:K23" si="9">D9/D$11*100</f>
        <v>100</v>
      </c>
      <c r="E23" s="97">
        <f t="shared" si="9"/>
        <v>0</v>
      </c>
      <c r="F23" s="97">
        <v>0</v>
      </c>
      <c r="G23" s="97">
        <v>0</v>
      </c>
      <c r="H23" s="97">
        <v>0</v>
      </c>
      <c r="I23" s="97">
        <v>50</v>
      </c>
      <c r="J23" s="97">
        <v>0</v>
      </c>
      <c r="K23" s="97">
        <f t="shared" si="9"/>
        <v>0</v>
      </c>
      <c r="L23" s="97">
        <f t="shared" ref="L23" si="10">L9/L$11*100</f>
        <v>0</v>
      </c>
      <c r="O23" s="98">
        <f t="shared" si="7"/>
        <v>0</v>
      </c>
      <c r="P23" s="98">
        <f t="shared" si="3"/>
        <v>0</v>
      </c>
    </row>
    <row r="24" spans="1:16" x14ac:dyDescent="0.3">
      <c r="A24" s="97" t="e">
        <f t="shared" si="4"/>
        <v>#VALUE!</v>
      </c>
      <c r="B24" s="97" t="str">
        <f>'6. Calculation of scores'!P33</f>
        <v/>
      </c>
      <c r="D24" s="97">
        <f t="shared" ref="D24" si="11">D10/D$11*100</f>
        <v>87.765957446808514</v>
      </c>
      <c r="E24" s="97">
        <v>97</v>
      </c>
      <c r="F24" s="97">
        <v>50</v>
      </c>
      <c r="G24" s="97">
        <v>100</v>
      </c>
      <c r="H24" s="97">
        <f>200/3</f>
        <v>66.666666666666671</v>
      </c>
      <c r="I24" s="97">
        <v>100</v>
      </c>
      <c r="J24" s="97">
        <v>100</v>
      </c>
      <c r="K24" s="97">
        <v>96</v>
      </c>
      <c r="L24" s="97">
        <v>100</v>
      </c>
      <c r="O24" s="98">
        <f t="shared" si="7"/>
        <v>12.637058823529411</v>
      </c>
      <c r="P24" s="98">
        <f>O24/K$11*100</f>
        <v>95.735294117647058</v>
      </c>
    </row>
    <row r="25" spans="1:16" x14ac:dyDescent="0.3">
      <c r="E25" t="s">
        <v>134</v>
      </c>
      <c r="F25" t="s">
        <v>134</v>
      </c>
      <c r="G25" t="s">
        <v>134</v>
      </c>
      <c r="H25" t="s">
        <v>134</v>
      </c>
      <c r="I25" t="s">
        <v>134</v>
      </c>
      <c r="J25" t="s">
        <v>134</v>
      </c>
      <c r="K25" t="s">
        <v>134</v>
      </c>
      <c r="L25" t="s">
        <v>134</v>
      </c>
    </row>
    <row r="26" spans="1:16" ht="15" thickBot="1" x14ac:dyDescent="0.35"/>
    <row r="27" spans="1:16" ht="17.399999999999999" thickBot="1" x14ac:dyDescent="0.35">
      <c r="A27" s="97" t="e">
        <f>B27-D4</f>
        <v>#VALUE!</v>
      </c>
      <c r="B27" s="96" t="e">
        <f>B18*D$11/100</f>
        <v>#VALUE!</v>
      </c>
      <c r="C27" s="91"/>
      <c r="D27" s="95">
        <f>D18*D$11/100</f>
        <v>0</v>
      </c>
      <c r="E27" s="111">
        <f t="shared" ref="E27:L27" si="12">E18*E$11/100</f>
        <v>0</v>
      </c>
      <c r="F27" s="108">
        <f t="shared" si="12"/>
        <v>0</v>
      </c>
      <c r="G27" s="100">
        <f t="shared" si="12"/>
        <v>2.625</v>
      </c>
      <c r="H27" s="100">
        <f t="shared" si="12"/>
        <v>3.5</v>
      </c>
      <c r="I27" s="100">
        <f t="shared" si="12"/>
        <v>0</v>
      </c>
      <c r="J27" s="100">
        <f t="shared" si="12"/>
        <v>0.42</v>
      </c>
      <c r="K27" s="100">
        <f t="shared" si="12"/>
        <v>0</v>
      </c>
      <c r="L27" s="101">
        <f t="shared" si="12"/>
        <v>0</v>
      </c>
    </row>
    <row r="28" spans="1:16" ht="17.399999999999999" thickBot="1" x14ac:dyDescent="0.35">
      <c r="A28" s="97" t="e">
        <f t="shared" ref="A28:A33" si="13">B28-D5</f>
        <v>#VALUE!</v>
      </c>
      <c r="B28" s="96" t="e">
        <f t="shared" ref="B28:B33" si="14">B19*D$11/100</f>
        <v>#VALUE!</v>
      </c>
      <c r="C28" s="91"/>
      <c r="D28" s="102">
        <f t="shared" ref="D28:L28" si="15">D19*D$11/100</f>
        <v>5.44</v>
      </c>
      <c r="E28" s="112">
        <f t="shared" si="15"/>
        <v>7.6559999999999988</v>
      </c>
      <c r="F28" s="109">
        <f t="shared" si="15"/>
        <v>5.25</v>
      </c>
      <c r="G28" s="103">
        <f t="shared" si="15"/>
        <v>7.875</v>
      </c>
      <c r="H28" s="103">
        <f t="shared" si="15"/>
        <v>7</v>
      </c>
      <c r="I28" s="103">
        <f t="shared" si="15"/>
        <v>10.5</v>
      </c>
      <c r="J28" s="103">
        <f t="shared" si="15"/>
        <v>4.2</v>
      </c>
      <c r="K28" s="103">
        <f t="shared" si="15"/>
        <v>7.92</v>
      </c>
      <c r="L28" s="104">
        <f t="shared" si="15"/>
        <v>0</v>
      </c>
    </row>
    <row r="29" spans="1:16" ht="15" thickBot="1" x14ac:dyDescent="0.35">
      <c r="A29" s="97" t="e">
        <f t="shared" si="13"/>
        <v>#VALUE!</v>
      </c>
      <c r="B29" s="96" t="e">
        <f t="shared" si="14"/>
        <v>#VALUE!</v>
      </c>
      <c r="D29" s="102">
        <f t="shared" ref="D29:L29" si="16">D20*D$11/100</f>
        <v>13.13</v>
      </c>
      <c r="E29" s="112">
        <f t="shared" si="16"/>
        <v>13.2</v>
      </c>
      <c r="F29" s="109">
        <f t="shared" si="16"/>
        <v>10.5</v>
      </c>
      <c r="G29" s="103">
        <f t="shared" si="16"/>
        <v>7.875</v>
      </c>
      <c r="H29" s="103">
        <f t="shared" si="16"/>
        <v>10.5</v>
      </c>
      <c r="I29" s="103">
        <f t="shared" si="16"/>
        <v>0</v>
      </c>
      <c r="J29" s="103">
        <f t="shared" si="16"/>
        <v>0</v>
      </c>
      <c r="K29" s="103">
        <f t="shared" si="16"/>
        <v>13.2</v>
      </c>
      <c r="L29" s="104">
        <f t="shared" si="16"/>
        <v>7.9</v>
      </c>
    </row>
    <row r="30" spans="1:16" ht="15" thickBot="1" x14ac:dyDescent="0.35">
      <c r="A30" s="97" t="e">
        <f t="shared" si="13"/>
        <v>#VALUE!</v>
      </c>
      <c r="B30" s="96" t="e">
        <f t="shared" si="14"/>
        <v>#VALUE!</v>
      </c>
      <c r="D30" s="102">
        <f t="shared" ref="D30:L30" si="17">D21*D$11/100</f>
        <v>11.96</v>
      </c>
      <c r="E30" s="112">
        <f t="shared" si="17"/>
        <v>0</v>
      </c>
      <c r="F30" s="109">
        <f t="shared" si="17"/>
        <v>0</v>
      </c>
      <c r="G30" s="103">
        <f t="shared" si="17"/>
        <v>0</v>
      </c>
      <c r="H30" s="103">
        <f t="shared" si="17"/>
        <v>0</v>
      </c>
      <c r="I30" s="103">
        <f t="shared" si="17"/>
        <v>5.25</v>
      </c>
      <c r="J30" s="103">
        <f t="shared" si="17"/>
        <v>3.15</v>
      </c>
      <c r="K30" s="103">
        <f t="shared" si="17"/>
        <v>0</v>
      </c>
      <c r="L30" s="104">
        <f t="shared" si="17"/>
        <v>7.9</v>
      </c>
    </row>
    <row r="31" spans="1:16" ht="17.399999999999999" thickBot="1" x14ac:dyDescent="0.35">
      <c r="A31" s="97" t="e">
        <f t="shared" si="13"/>
        <v>#VALUE!</v>
      </c>
      <c r="B31" s="96" t="e">
        <f>B22*D$11/100</f>
        <v>#VALUE!</v>
      </c>
      <c r="C31" s="91"/>
      <c r="D31" s="102">
        <f t="shared" ref="D31:L31" si="18">D22*D$11/100</f>
        <v>12.64</v>
      </c>
      <c r="E31" s="112">
        <f t="shared" si="18"/>
        <v>12.143999999999998</v>
      </c>
      <c r="F31" s="109">
        <f t="shared" si="18"/>
        <v>5.25</v>
      </c>
      <c r="G31" s="103">
        <f t="shared" si="18"/>
        <v>7.875</v>
      </c>
      <c r="H31" s="103">
        <f t="shared" si="18"/>
        <v>3.5</v>
      </c>
      <c r="I31" s="103">
        <f t="shared" si="18"/>
        <v>5.25</v>
      </c>
      <c r="J31" s="103">
        <f t="shared" si="18"/>
        <v>3.15</v>
      </c>
      <c r="K31" s="103">
        <f t="shared" si="18"/>
        <v>11.88</v>
      </c>
      <c r="L31" s="104">
        <f t="shared" si="18"/>
        <v>7.9</v>
      </c>
    </row>
    <row r="32" spans="1:16" ht="17.399999999999999" thickBot="1" x14ac:dyDescent="0.35">
      <c r="A32" s="97" t="e">
        <f t="shared" si="13"/>
        <v>#VALUE!</v>
      </c>
      <c r="B32" s="96" t="e">
        <f>B23*D$11/100</f>
        <v>#VALUE!</v>
      </c>
      <c r="C32" s="91"/>
      <c r="D32" s="102">
        <f t="shared" ref="D32:L32" si="19">D23*D$11/100</f>
        <v>13.16</v>
      </c>
      <c r="E32" s="112">
        <f t="shared" si="19"/>
        <v>0</v>
      </c>
      <c r="F32" s="109">
        <f t="shared" si="19"/>
        <v>0</v>
      </c>
      <c r="G32" s="103">
        <f t="shared" si="19"/>
        <v>0</v>
      </c>
      <c r="H32" s="103">
        <f t="shared" si="19"/>
        <v>0</v>
      </c>
      <c r="I32" s="103">
        <f t="shared" si="19"/>
        <v>5.25</v>
      </c>
      <c r="J32" s="103">
        <f t="shared" si="19"/>
        <v>0</v>
      </c>
      <c r="K32" s="103">
        <f t="shared" si="19"/>
        <v>0</v>
      </c>
      <c r="L32" s="104">
        <f t="shared" si="19"/>
        <v>0</v>
      </c>
    </row>
    <row r="33" spans="1:12" ht="17.399999999999999" thickBot="1" x14ac:dyDescent="0.35">
      <c r="A33" s="97" t="e">
        <f t="shared" si="13"/>
        <v>#VALUE!</v>
      </c>
      <c r="B33" s="96" t="e">
        <f t="shared" si="14"/>
        <v>#VALUE!</v>
      </c>
      <c r="C33" s="91"/>
      <c r="D33" s="105">
        <f>D24*D$11/100</f>
        <v>11.55</v>
      </c>
      <c r="E33" s="113">
        <f t="shared" ref="E33:L33" si="20">E24*E$11/100</f>
        <v>12.803999999999998</v>
      </c>
      <c r="F33" s="110">
        <f t="shared" si="20"/>
        <v>5.25</v>
      </c>
      <c r="G33" s="106">
        <f t="shared" si="20"/>
        <v>10.5</v>
      </c>
      <c r="H33" s="106">
        <f t="shared" si="20"/>
        <v>7</v>
      </c>
      <c r="I33" s="106">
        <f t="shared" si="20"/>
        <v>10.5</v>
      </c>
      <c r="J33" s="106">
        <f t="shared" si="20"/>
        <v>10.5</v>
      </c>
      <c r="K33" s="106">
        <f t="shared" si="20"/>
        <v>12.671999999999999</v>
      </c>
      <c r="L33" s="107">
        <f t="shared" si="20"/>
        <v>7.9</v>
      </c>
    </row>
    <row r="35" spans="1:12" ht="16.8" x14ac:dyDescent="0.3">
      <c r="C35" s="91"/>
    </row>
    <row r="36" spans="1:12" ht="16.8" x14ac:dyDescent="0.3">
      <c r="C36" s="91"/>
      <c r="D36" s="99">
        <f>D27-D4</f>
        <v>0</v>
      </c>
      <c r="E36" s="99">
        <f t="shared" ref="E36:L36" si="21">E27-E4</f>
        <v>0</v>
      </c>
      <c r="F36" s="99">
        <f t="shared" si="21"/>
        <v>0</v>
      </c>
      <c r="G36" s="99">
        <f t="shared" si="21"/>
        <v>-4.9999999999998934E-3</v>
      </c>
      <c r="H36" s="99">
        <f t="shared" si="21"/>
        <v>-9.9999999999997868E-3</v>
      </c>
      <c r="I36" s="99">
        <f t="shared" si="21"/>
        <v>0</v>
      </c>
      <c r="J36" s="99">
        <f t="shared" si="21"/>
        <v>0</v>
      </c>
      <c r="K36" s="99">
        <f t="shared" si="21"/>
        <v>0</v>
      </c>
      <c r="L36" s="99">
        <f t="shared" si="21"/>
        <v>0</v>
      </c>
    </row>
    <row r="37" spans="1:12" ht="16.8" x14ac:dyDescent="0.3">
      <c r="C37" s="91"/>
      <c r="D37" s="99">
        <f t="shared" ref="D37:L42" si="22">D28-D5</f>
        <v>0</v>
      </c>
      <c r="E37" s="99">
        <f t="shared" si="22"/>
        <v>-3.4000000000001585E-2</v>
      </c>
      <c r="F37" s="99">
        <f t="shared" si="22"/>
        <v>0.25</v>
      </c>
      <c r="G37" s="99">
        <f t="shared" si="22"/>
        <v>-1.499999999999968E-2</v>
      </c>
      <c r="H37" s="99">
        <f t="shared" si="22"/>
        <v>-1.9999999999999574E-2</v>
      </c>
      <c r="I37" s="99">
        <f t="shared" si="22"/>
        <v>-2.9999999999999361E-2</v>
      </c>
      <c r="J37" s="99">
        <f t="shared" si="22"/>
        <v>-9.9999999999997868E-3</v>
      </c>
      <c r="K37" s="99">
        <f t="shared" si="22"/>
        <v>4.9999999999999822E-2</v>
      </c>
      <c r="L37" s="99">
        <f t="shared" si="22"/>
        <v>0</v>
      </c>
    </row>
    <row r="38" spans="1:12" x14ac:dyDescent="0.3">
      <c r="D38" s="99">
        <f t="shared" si="22"/>
        <v>0</v>
      </c>
      <c r="E38" s="99">
        <f t="shared" si="22"/>
        <v>3.9999999999999147E-2</v>
      </c>
      <c r="F38" s="99">
        <f t="shared" si="22"/>
        <v>-0.5</v>
      </c>
      <c r="G38" s="99">
        <f t="shared" si="22"/>
        <v>-1.499999999999968E-2</v>
      </c>
      <c r="H38" s="99">
        <f t="shared" si="22"/>
        <v>-2.9999999999999361E-2</v>
      </c>
      <c r="I38" s="99">
        <f t="shared" si="22"/>
        <v>0</v>
      </c>
      <c r="J38" s="99">
        <f t="shared" si="22"/>
        <v>0</v>
      </c>
      <c r="K38" s="99">
        <f t="shared" si="22"/>
        <v>-0.40000000000000036</v>
      </c>
      <c r="L38" s="99">
        <f t="shared" si="22"/>
        <v>1.0000000000000675E-2</v>
      </c>
    </row>
    <row r="39" spans="1:12" x14ac:dyDescent="0.3">
      <c r="D39" s="99">
        <f t="shared" si="22"/>
        <v>0</v>
      </c>
      <c r="E39" s="99">
        <f t="shared" si="22"/>
        <v>0</v>
      </c>
      <c r="F39" s="99">
        <f t="shared" si="22"/>
        <v>0</v>
      </c>
      <c r="G39" s="99">
        <f t="shared" si="22"/>
        <v>0</v>
      </c>
      <c r="H39" s="99">
        <f t="shared" si="22"/>
        <v>0</v>
      </c>
      <c r="I39" s="99">
        <f t="shared" si="22"/>
        <v>-9.9999999999997868E-3</v>
      </c>
      <c r="J39" s="99">
        <f t="shared" si="22"/>
        <v>-1.0000000000000231E-2</v>
      </c>
      <c r="K39" s="99">
        <f t="shared" si="22"/>
        <v>0</v>
      </c>
      <c r="L39" s="99">
        <f t="shared" si="22"/>
        <v>1.0000000000000675E-2</v>
      </c>
    </row>
    <row r="40" spans="1:12" x14ac:dyDescent="0.3">
      <c r="D40" s="99">
        <f t="shared" si="22"/>
        <v>0</v>
      </c>
      <c r="E40" s="99">
        <f t="shared" si="22"/>
        <v>-2.6000000000001577E-2</v>
      </c>
      <c r="F40" s="99">
        <f t="shared" si="22"/>
        <v>0.25</v>
      </c>
      <c r="G40" s="99">
        <f t="shared" si="22"/>
        <v>-1.499999999999968E-2</v>
      </c>
      <c r="H40" s="99">
        <f t="shared" si="22"/>
        <v>-9.9999999999997868E-3</v>
      </c>
      <c r="I40" s="99">
        <f t="shared" si="22"/>
        <v>-9.9999999999997868E-3</v>
      </c>
      <c r="J40" s="99">
        <f t="shared" si="22"/>
        <v>-1.0000000000000231E-2</v>
      </c>
      <c r="K40" s="99">
        <f t="shared" si="22"/>
        <v>-0.33000000000000007</v>
      </c>
      <c r="L40" s="99">
        <f t="shared" si="22"/>
        <v>1.0000000000000675E-2</v>
      </c>
    </row>
    <row r="41" spans="1:12" x14ac:dyDescent="0.3">
      <c r="D41" s="99">
        <f t="shared" si="22"/>
        <v>0</v>
      </c>
      <c r="E41" s="99">
        <f t="shared" si="22"/>
        <v>0</v>
      </c>
      <c r="F41" s="99">
        <f t="shared" si="22"/>
        <v>0</v>
      </c>
      <c r="G41" s="99">
        <f t="shared" si="22"/>
        <v>0</v>
      </c>
      <c r="H41" s="99">
        <f t="shared" si="22"/>
        <v>0</v>
      </c>
      <c r="I41" s="99">
        <f t="shared" si="22"/>
        <v>-9.9999999999997868E-3</v>
      </c>
      <c r="J41" s="99">
        <f t="shared" si="22"/>
        <v>0</v>
      </c>
      <c r="K41" s="99">
        <f t="shared" si="22"/>
        <v>0</v>
      </c>
      <c r="L41" s="99">
        <f t="shared" si="22"/>
        <v>0</v>
      </c>
    </row>
    <row r="42" spans="1:12" x14ac:dyDescent="0.3">
      <c r="D42" s="99">
        <f t="shared" si="22"/>
        <v>0</v>
      </c>
      <c r="E42" s="99">
        <f t="shared" si="22"/>
        <v>-4.6000000000001151E-2</v>
      </c>
      <c r="F42" s="99">
        <f t="shared" si="22"/>
        <v>0.25</v>
      </c>
      <c r="G42" s="99">
        <f t="shared" si="22"/>
        <v>-2.9999999999999361E-2</v>
      </c>
      <c r="H42" s="99">
        <f t="shared" si="22"/>
        <v>-1.9999999999999574E-2</v>
      </c>
      <c r="I42" s="99">
        <f t="shared" si="22"/>
        <v>-2.9999999999999361E-2</v>
      </c>
      <c r="J42" s="99">
        <f t="shared" si="22"/>
        <v>0</v>
      </c>
      <c r="K42" s="99">
        <f t="shared" si="22"/>
        <v>-0.34800000000000075</v>
      </c>
      <c r="L42" s="99">
        <f t="shared" si="22"/>
        <v>1.0000000000000675E-2</v>
      </c>
    </row>
    <row r="43" spans="1:12" x14ac:dyDescent="0.3">
      <c r="D43" s="99"/>
      <c r="E43" s="99"/>
      <c r="F43" s="99"/>
      <c r="G43" s="99"/>
      <c r="H43" s="99"/>
      <c r="I43" s="99"/>
      <c r="J43" s="99"/>
      <c r="K43" s="99"/>
      <c r="L43" s="9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Front page</vt:lpstr>
      <vt:lpstr>1. Decision context</vt:lpstr>
      <vt:lpstr>2. Option selection</vt:lpstr>
      <vt:lpstr>3. Criteria selection</vt:lpstr>
      <vt:lpstr>4. Option evaluation</vt:lpstr>
      <vt:lpstr>5. Weighting of criteria</vt:lpstr>
      <vt:lpstr>6. Calculation of scores</vt:lpstr>
      <vt:lpstr>7. Summary of results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2015-06-29T19:25:17Z</dcterms:modified>
</cp:coreProperties>
</file>